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6663" windowHeight="10491" activeTab="1"/>
  </bookViews>
  <sheets>
    <sheet name="CCP FY1920 Prop Budget DPO" sheetId="2" r:id="rId1"/>
    <sheet name="CCP FY1920 Prop Budget Supt sta" sheetId="3" r:id="rId2"/>
    <sheet name="Sheet1" sheetId="1" r:id="rId3"/>
  </sheets>
  <definedNames>
    <definedName name="_xlnm.Print_Area" localSheetId="0">'CCP FY1920 Prop Budget DPO'!$A$1:$J$71</definedName>
    <definedName name="_xlnm.Print_Area" localSheetId="1">'CCP FY1920 Prop Budget Supt sta'!$A$1:$G$74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2" i="2" l="1"/>
  <c r="C65" i="3"/>
  <c r="C71" i="2"/>
  <c r="C66" i="2"/>
  <c r="C69" i="2"/>
  <c r="C51" i="2"/>
  <c r="C54" i="2"/>
  <c r="C56" i="2" s="1"/>
  <c r="C68" i="2"/>
  <c r="C73" i="3"/>
  <c r="C74" i="3"/>
  <c r="C54" i="3"/>
  <c r="C72" i="3"/>
  <c r="C70" i="2" l="1"/>
  <c r="C57" i="3" l="1"/>
  <c r="I26" i="2" l="1"/>
  <c r="C9" i="2"/>
  <c r="C8" i="2"/>
  <c r="C7" i="2"/>
  <c r="C6" i="2"/>
  <c r="C5" i="2"/>
  <c r="C4" i="2"/>
  <c r="C11" i="2" s="1"/>
  <c r="C26" i="2" s="1"/>
  <c r="C22" i="2"/>
  <c r="C24" i="2" s="1"/>
  <c r="B24" i="2"/>
  <c r="B26" i="2" s="1"/>
  <c r="B11" i="2"/>
  <c r="B27" i="3"/>
  <c r="B29" i="3" s="1"/>
  <c r="B14" i="3"/>
  <c r="C44" i="3"/>
  <c r="C49" i="3"/>
  <c r="C59" i="3"/>
  <c r="C69" i="3"/>
  <c r="F51" i="2"/>
  <c r="G51" i="2" s="1"/>
  <c r="F49" i="2"/>
  <c r="G46" i="2"/>
  <c r="C46" i="2"/>
  <c r="H6" i="2"/>
  <c r="C25" i="3"/>
  <c r="C27" i="3" s="1"/>
  <c r="C8" i="3"/>
  <c r="H9" i="3"/>
  <c r="C9" i="3" s="1"/>
  <c r="H11" i="3"/>
  <c r="C11" i="3" s="1"/>
  <c r="C6" i="3"/>
  <c r="C4" i="3"/>
  <c r="C10" i="3"/>
  <c r="C7" i="3"/>
  <c r="G49" i="3"/>
  <c r="F44" i="3"/>
  <c r="G32" i="3"/>
  <c r="H27" i="3"/>
  <c r="F27" i="3"/>
  <c r="F14" i="3"/>
  <c r="F26" i="3" s="1"/>
  <c r="H22" i="2"/>
  <c r="H24" i="2" s="1"/>
  <c r="H8" i="2"/>
  <c r="C49" i="2" l="1"/>
  <c r="F54" i="3"/>
  <c r="G54" i="3" s="1"/>
  <c r="F52" i="3"/>
  <c r="G27" i="3"/>
  <c r="G14" i="3"/>
  <c r="G44" i="3"/>
  <c r="H11" i="2"/>
  <c r="H14" i="3"/>
  <c r="C14" i="3"/>
  <c r="C29" i="3" l="1"/>
  <c r="J29" i="3" s="1"/>
  <c r="C52" i="3"/>
  <c r="G29" i="2"/>
  <c r="C71" i="3" l="1"/>
  <c r="F24" i="2"/>
  <c r="F41" i="2"/>
  <c r="F11" i="2" l="1"/>
  <c r="F23" i="2" l="1"/>
  <c r="C41" i="2"/>
  <c r="G41" i="2" s="1"/>
  <c r="G11" i="2" l="1"/>
  <c r="G24" i="2"/>
</calcChain>
</file>

<file path=xl/comments1.xml><?xml version="1.0" encoding="utf-8"?>
<comments xmlns="http://schemas.openxmlformats.org/spreadsheetml/2006/main">
  <authors>
    <author>Rachel Sanger</author>
  </authors>
  <commentList>
    <comment ref="A35" authorId="0">
      <text>
        <r>
          <rPr>
            <b/>
            <sz val="9"/>
            <color indexed="81"/>
            <rFont val="Tahoma"/>
            <family val="2"/>
          </rPr>
          <t>Rachel Sanger: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<sst xmlns="http://schemas.openxmlformats.org/spreadsheetml/2006/main" count="173" uniqueCount="78">
  <si>
    <t>CCP</t>
  </si>
  <si>
    <t xml:space="preserve">Probation Department Salaries/Benefits </t>
  </si>
  <si>
    <t>2019/20</t>
  </si>
  <si>
    <t>Regular Wages</t>
  </si>
  <si>
    <t>Worker's Comp</t>
  </si>
  <si>
    <t>Uniform</t>
  </si>
  <si>
    <t>OPEB</t>
  </si>
  <si>
    <t>On Call</t>
  </si>
  <si>
    <t>Probation Department Operating Expenses</t>
  </si>
  <si>
    <t>Placer Group Crime Time</t>
  </si>
  <si>
    <t>Noble Risk Assessment - Pre Trial Tool</t>
  </si>
  <si>
    <t>CSS Case Management System</t>
  </si>
  <si>
    <t>Testing Supplies</t>
  </si>
  <si>
    <t>Maintenance of Equipment</t>
  </si>
  <si>
    <t>Office Supplies</t>
  </si>
  <si>
    <t>Communications</t>
  </si>
  <si>
    <t>Indirect Costs</t>
  </si>
  <si>
    <t>Sub-Total Operating Expenses</t>
  </si>
  <si>
    <t xml:space="preserve">Other Agency </t>
  </si>
  <si>
    <t>DA - Revocations</t>
  </si>
  <si>
    <t>TCSO - Correctional Officer</t>
  </si>
  <si>
    <t>Deputy Sheriff</t>
  </si>
  <si>
    <t>Behavioral Health</t>
  </si>
  <si>
    <t>Substance Abuse Counselor</t>
  </si>
  <si>
    <t>HRN - Transistional Housing/Employee</t>
  </si>
  <si>
    <t>Sub Total-Other Agency</t>
  </si>
  <si>
    <t>Special Requests: Not being accepted this year.</t>
  </si>
  <si>
    <t>Auditor Expense</t>
  </si>
  <si>
    <t>Total</t>
  </si>
  <si>
    <t>Remaining Balance</t>
  </si>
  <si>
    <t>Estimated</t>
  </si>
  <si>
    <t>Cash Reserve @ 10% Base Alloc FY1920</t>
  </si>
  <si>
    <t>Cash Reserve @ 10% Base Alloc FY1819</t>
  </si>
  <si>
    <t>Cash Reserve @ 10% Base Alloc FY1718</t>
  </si>
  <si>
    <t>Cash Reserve @ 10% Base Allloc FY1617</t>
  </si>
  <si>
    <t>FY1920 Adopted Budget</t>
  </si>
  <si>
    <t>Budgeted Expenditures</t>
  </si>
  <si>
    <t>Total Budgeted Revenue</t>
  </si>
  <si>
    <t>Electronic Monitoring Equipment - BI, Inc.</t>
  </si>
  <si>
    <t>19-0525</t>
  </si>
  <si>
    <t>19-0748</t>
  </si>
  <si>
    <t>Expenditure Detail</t>
  </si>
  <si>
    <t xml:space="preserve">Date </t>
  </si>
  <si>
    <t>JE#</t>
  </si>
  <si>
    <t>Amount</t>
  </si>
  <si>
    <t xml:space="preserve">Unexpended </t>
  </si>
  <si>
    <t>19-0349</t>
  </si>
  <si>
    <t>Transportation &amp; Travel</t>
  </si>
  <si>
    <t>19-0535</t>
  </si>
  <si>
    <t>19-0817</t>
  </si>
  <si>
    <t>19-1044</t>
  </si>
  <si>
    <t>19-1564</t>
  </si>
  <si>
    <t>Actual 2020/2021</t>
  </si>
  <si>
    <t>Bus Mgr .1 FTE</t>
  </si>
  <si>
    <t xml:space="preserve">Adm Coord .4 FTE </t>
  </si>
  <si>
    <t>CPO .15 FTE</t>
  </si>
  <si>
    <t>1.65 FTE</t>
  </si>
  <si>
    <t>1.67 FTE</t>
  </si>
  <si>
    <t>Deputy Probation Officer III  .85 FTE</t>
  </si>
  <si>
    <t>Total Probation</t>
  </si>
  <si>
    <t>Deputy Probation Officer III  1 FTE</t>
  </si>
  <si>
    <t xml:space="preserve">FY2021 State Budget Revenue - Base </t>
  </si>
  <si>
    <t>Total Funding Requests Received</t>
  </si>
  <si>
    <t>Cash Reserve @ 10% Base Alloc FY2021</t>
  </si>
  <si>
    <t xml:space="preserve"> </t>
  </si>
  <si>
    <t>Cash Balance as of 5/19/20</t>
  </si>
  <si>
    <t>FY2021 Proposed Budget</t>
  </si>
  <si>
    <t>2020/2021</t>
  </si>
  <si>
    <t>2019/2020</t>
  </si>
  <si>
    <t>FY 1920 Actual Budget</t>
  </si>
  <si>
    <t>Sub Total Probation Department Salaries/Benefits</t>
  </si>
  <si>
    <t>Total Probation Budget</t>
  </si>
  <si>
    <t>Base PY base less 13%-May revise</t>
  </si>
  <si>
    <t>Growth no growth for 2021-May revise</t>
  </si>
  <si>
    <t>Cash Reserve @ 0% Base Alloc FY2021</t>
  </si>
  <si>
    <t>Reserve to be used if all FY 1920 requests funded</t>
  </si>
  <si>
    <t>Deputy Probation Officer II  .82 FTE</t>
  </si>
  <si>
    <t>Deputy Probation Officer II  1 FTE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</si>
</sst>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;[Red]&quot;$&quot;#,##0.00"/>
    <numFmt numFmtId="165" formatCode="&quot;$&quot;#,##0;[Red]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4"/>
      <name val="Arial Black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u/>
      <sz val="10"/>
      <color rgb="FFFF0000"/>
      <name val="Arial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51">
    <xf numFmtId="0" fontId="0" fillId="0" borderId="0" xfId="0"/>
    <xf numFmtId="0" fontId="4" fillId="2" borderId="1" xfId="2" applyFont="1" applyFill="1" applyBorder="1" applyAlignment="1">
      <alignment horizontal="center"/>
    </xf>
    <xf numFmtId="0" fontId="3" fillId="0" borderId="0" xfId="2"/>
    <xf numFmtId="0" fontId="6" fillId="2" borderId="1" xfId="2" applyFont="1" applyFill="1" applyBorder="1" applyAlignment="1">
      <alignment horizontal="left"/>
    </xf>
    <xf numFmtId="164" fontId="3" fillId="0" borderId="0" xfId="2" applyNumberFormat="1"/>
    <xf numFmtId="7" fontId="3" fillId="0" borderId="0" xfId="2" applyNumberFormat="1"/>
    <xf numFmtId="164" fontId="6" fillId="3" borderId="5" xfId="2" applyNumberFormat="1" applyFont="1" applyFill="1" applyBorder="1" applyAlignment="1">
      <alignment horizontal="center"/>
    </xf>
    <xf numFmtId="0" fontId="3" fillId="2" borderId="2" xfId="2" applyFill="1" applyBorder="1"/>
    <xf numFmtId="165" fontId="3" fillId="0" borderId="0" xfId="2" applyNumberFormat="1"/>
    <xf numFmtId="164" fontId="6" fillId="2" borderId="4" xfId="2" applyNumberFormat="1" applyFont="1" applyFill="1" applyBorder="1" applyAlignment="1">
      <alignment horizontal="center"/>
    </xf>
    <xf numFmtId="44" fontId="3" fillId="0" borderId="0" xfId="4"/>
    <xf numFmtId="0" fontId="3" fillId="0" borderId="0" xfId="2" applyAlignment="1">
      <alignment horizontal="right"/>
    </xf>
    <xf numFmtId="165" fontId="14" fillId="0" borderId="0" xfId="4" applyNumberFormat="1" applyFont="1"/>
    <xf numFmtId="44" fontId="3" fillId="0" borderId="0" xfId="1" applyFont="1"/>
    <xf numFmtId="0" fontId="3" fillId="0" borderId="0" xfId="2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7" fontId="6" fillId="0" borderId="3" xfId="1" applyNumberFormat="1" applyFont="1" applyBorder="1" applyAlignment="1">
      <alignment horizontal="center"/>
    </xf>
    <xf numFmtId="0" fontId="0" fillId="0" borderId="10" xfId="0" applyBorder="1"/>
    <xf numFmtId="7" fontId="0" fillId="0" borderId="10" xfId="0" applyNumberFormat="1" applyBorder="1"/>
    <xf numFmtId="164" fontId="6" fillId="2" borderId="2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9" fillId="0" borderId="0" xfId="0" applyNumberFormat="1" applyFont="1"/>
    <xf numFmtId="0" fontId="3" fillId="0" borderId="0" xfId="0" applyFont="1"/>
    <xf numFmtId="0" fontId="11" fillId="0" borderId="0" xfId="0" applyFont="1" applyAlignment="1">
      <alignment horizontal="right"/>
    </xf>
    <xf numFmtId="0" fontId="0" fillId="0" borderId="13" xfId="0" applyBorder="1"/>
    <xf numFmtId="0" fontId="0" fillId="0" borderId="12" xfId="0" applyBorder="1"/>
    <xf numFmtId="0" fontId="0" fillId="0" borderId="11" xfId="0" applyBorder="1"/>
    <xf numFmtId="7" fontId="6" fillId="0" borderId="12" xfId="1" applyNumberFormat="1" applyFont="1" applyBorder="1" applyAlignment="1">
      <alignment horizontal="center"/>
    </xf>
    <xf numFmtId="7" fontId="6" fillId="0" borderId="14" xfId="1" applyNumberFormat="1" applyFont="1" applyBorder="1" applyAlignment="1">
      <alignment horizontal="center"/>
    </xf>
    <xf numFmtId="0" fontId="0" fillId="3" borderId="11" xfId="0" applyFill="1" applyBorder="1"/>
    <xf numFmtId="7" fontId="6" fillId="3" borderId="3" xfId="1" applyNumberFormat="1" applyFont="1" applyFill="1" applyBorder="1" applyAlignment="1">
      <alignment horizontal="center"/>
    </xf>
    <xf numFmtId="7" fontId="6" fillId="3" borderId="11" xfId="1" applyNumberFormat="1" applyFont="1" applyFill="1" applyBorder="1" applyAlignment="1">
      <alignment horizontal="center"/>
    </xf>
    <xf numFmtId="164" fontId="6" fillId="3" borderId="4" xfId="2" applyNumberFormat="1" applyFont="1" applyFill="1" applyBorder="1" applyAlignment="1">
      <alignment horizontal="center"/>
    </xf>
    <xf numFmtId="0" fontId="0" fillId="3" borderId="10" xfId="0" applyFill="1" applyBorder="1"/>
    <xf numFmtId="164" fontId="0" fillId="0" borderId="10" xfId="0" applyNumberFormat="1" applyBorder="1"/>
    <xf numFmtId="0" fontId="6" fillId="2" borderId="0" xfId="0" applyFont="1" applyFill="1" applyBorder="1" applyAlignment="1">
      <alignment horizontal="center"/>
    </xf>
    <xf numFmtId="0" fontId="0" fillId="0" borderId="0" xfId="0" applyBorder="1"/>
    <xf numFmtId="164" fontId="6" fillId="2" borderId="0" xfId="0" applyNumberFormat="1" applyFont="1" applyFill="1" applyBorder="1" applyAlignment="1">
      <alignment horizontal="center"/>
    </xf>
    <xf numFmtId="164" fontId="6" fillId="3" borderId="0" xfId="2" applyNumberFormat="1" applyFont="1" applyFill="1" applyBorder="1" applyAlignment="1">
      <alignment horizontal="center"/>
    </xf>
    <xf numFmtId="0" fontId="3" fillId="2" borderId="0" xfId="2" applyFill="1" applyBorder="1"/>
    <xf numFmtId="164" fontId="0" fillId="0" borderId="0" xfId="0" applyNumberFormat="1" applyBorder="1"/>
    <xf numFmtId="7" fontId="6" fillId="3" borderId="0" xfId="1" applyNumberFormat="1" applyFont="1" applyFill="1" applyBorder="1" applyAlignment="1">
      <alignment horizontal="center"/>
    </xf>
    <xf numFmtId="164" fontId="6" fillId="2" borderId="0" xfId="2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4" fontId="6" fillId="3" borderId="0" xfId="2" applyNumberFormat="1" applyFont="1" applyFill="1" applyBorder="1" applyAlignment="1">
      <alignment horizontal="center"/>
    </xf>
    <xf numFmtId="0" fontId="7" fillId="3" borderId="1" xfId="2" applyFont="1" applyFill="1" applyBorder="1"/>
    <xf numFmtId="9" fontId="3" fillId="0" borderId="0" xfId="2" applyNumberFormat="1"/>
    <xf numFmtId="0" fontId="0" fillId="2" borderId="10" xfId="0" applyFill="1" applyBorder="1"/>
    <xf numFmtId="164" fontId="6" fillId="0" borderId="4" xfId="2" applyNumberFormat="1" applyFont="1" applyFill="1" applyBorder="1" applyAlignment="1">
      <alignment horizontal="center"/>
    </xf>
    <xf numFmtId="164" fontId="2" fillId="0" borderId="0" xfId="4" applyNumberFormat="1" applyFont="1"/>
    <xf numFmtId="44" fontId="16" fillId="0" borderId="0" xfId="1" applyFont="1"/>
    <xf numFmtId="164" fontId="15" fillId="0" borderId="8" xfId="4" applyNumberFormat="1" applyFont="1" applyBorder="1"/>
    <xf numFmtId="0" fontId="0" fillId="0" borderId="10" xfId="0" applyFill="1" applyBorder="1"/>
    <xf numFmtId="4" fontId="6" fillId="0" borderId="0" xfId="2" applyNumberFormat="1" applyFont="1" applyFill="1" applyBorder="1" applyAlignment="1">
      <alignment horizontal="center"/>
    </xf>
    <xf numFmtId="0" fontId="6" fillId="0" borderId="0" xfId="2" applyFont="1" applyBorder="1"/>
    <xf numFmtId="0" fontId="3" fillId="0" borderId="0" xfId="2" applyBorder="1"/>
    <xf numFmtId="0" fontId="6" fillId="3" borderId="0" xfId="2" applyFont="1" applyFill="1" applyBorder="1"/>
    <xf numFmtId="0" fontId="6" fillId="0" borderId="0" xfId="2" applyFont="1" applyFill="1" applyBorder="1"/>
    <xf numFmtId="0" fontId="6" fillId="2" borderId="0" xfId="2" applyFont="1" applyFill="1" applyBorder="1"/>
    <xf numFmtId="0" fontId="6" fillId="2" borderId="9" xfId="2" applyFont="1" applyFill="1" applyBorder="1"/>
    <xf numFmtId="0" fontId="6" fillId="0" borderId="0" xfId="0" applyFont="1" applyBorder="1" applyAlignment="1">
      <alignment horizontal="right"/>
    </xf>
    <xf numFmtId="0" fontId="6" fillId="0" borderId="0" xfId="2" applyFont="1" applyBorder="1" applyAlignment="1">
      <alignment horizontal="right"/>
    </xf>
    <xf numFmtId="0" fontId="3" fillId="4" borderId="0" xfId="2" applyFill="1" applyBorder="1"/>
    <xf numFmtId="0" fontId="3" fillId="5" borderId="0" xfId="2" applyFill="1" applyBorder="1"/>
    <xf numFmtId="0" fontId="6" fillId="6" borderId="0" xfId="2" applyFont="1" applyFill="1" applyBorder="1"/>
    <xf numFmtId="0" fontId="6" fillId="0" borderId="15" xfId="2" applyFont="1" applyBorder="1"/>
    <xf numFmtId="0" fontId="10" fillId="0" borderId="0" xfId="2" applyFont="1" applyBorder="1"/>
    <xf numFmtId="0" fontId="6" fillId="9" borderId="0" xfId="2" applyFont="1" applyFill="1" applyBorder="1"/>
    <xf numFmtId="0" fontId="6" fillId="4" borderId="15" xfId="2" applyFont="1" applyFill="1" applyBorder="1"/>
    <xf numFmtId="0" fontId="5" fillId="2" borderId="1" xfId="2" applyFont="1" applyFill="1" applyBorder="1" applyAlignment="1">
      <alignment horizontal="center"/>
    </xf>
    <xf numFmtId="0" fontId="3" fillId="0" borderId="0" xfId="2" applyFill="1"/>
    <xf numFmtId="49" fontId="3" fillId="0" borderId="0" xfId="2" applyNumberFormat="1" applyFill="1"/>
    <xf numFmtId="4" fontId="3" fillId="0" borderId="0" xfId="2" applyNumberFormat="1" applyFill="1"/>
    <xf numFmtId="4" fontId="3" fillId="0" borderId="0" xfId="2" applyNumberFormat="1" applyFill="1" applyAlignment="1">
      <alignment horizontal="right"/>
    </xf>
    <xf numFmtId="164" fontId="3" fillId="0" borderId="0" xfId="2" applyNumberFormat="1" applyFill="1"/>
    <xf numFmtId="0" fontId="5" fillId="2" borderId="9" xfId="2" applyFont="1" applyFill="1" applyBorder="1" applyAlignment="1">
      <alignment horizontal="center" wrapText="1"/>
    </xf>
    <xf numFmtId="0" fontId="6" fillId="2" borderId="9" xfId="2" applyFont="1" applyFill="1" applyBorder="1" applyAlignment="1">
      <alignment horizontal="center"/>
    </xf>
    <xf numFmtId="164" fontId="6" fillId="3" borderId="9" xfId="2" applyNumberFormat="1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3" borderId="5" xfId="0" applyFill="1" applyBorder="1"/>
    <xf numFmtId="0" fontId="0" fillId="3" borderId="4" xfId="0" applyFill="1" applyBorder="1"/>
    <xf numFmtId="0" fontId="0" fillId="0" borderId="4" xfId="0" applyBorder="1"/>
    <xf numFmtId="14" fontId="0" fillId="0" borderId="4" xfId="0" applyNumberFormat="1" applyBorder="1"/>
    <xf numFmtId="0" fontId="0" fillId="0" borderId="7" xfId="0" applyBorder="1"/>
    <xf numFmtId="0" fontId="5" fillId="2" borderId="1" xfId="2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/>
    </xf>
    <xf numFmtId="49" fontId="3" fillId="0" borderId="10" xfId="2" applyNumberFormat="1" applyBorder="1" applyAlignment="1">
      <alignment horizontal="center"/>
    </xf>
    <xf numFmtId="4" fontId="3" fillId="0" borderId="10" xfId="2" applyNumberFormat="1" applyBorder="1"/>
    <xf numFmtId="4" fontId="0" fillId="0" borderId="10" xfId="0" applyNumberFormat="1" applyBorder="1"/>
    <xf numFmtId="0" fontId="3" fillId="0" borderId="10" xfId="2" applyBorder="1"/>
    <xf numFmtId="164" fontId="6" fillId="2" borderId="10" xfId="2" applyNumberFormat="1" applyFont="1" applyFill="1" applyBorder="1" applyAlignment="1">
      <alignment horizontal="center"/>
    </xf>
    <xf numFmtId="164" fontId="3" fillId="0" borderId="10" xfId="2" applyNumberFormat="1" applyBorder="1"/>
    <xf numFmtId="0" fontId="3" fillId="2" borderId="1" xfId="2" applyFill="1" applyBorder="1"/>
    <xf numFmtId="164" fontId="6" fillId="0" borderId="13" xfId="2" applyNumberFormat="1" applyFont="1" applyFill="1" applyBorder="1" applyAlignment="1">
      <alignment horizontal="center"/>
    </xf>
    <xf numFmtId="164" fontId="6" fillId="0" borderId="10" xfId="2" applyNumberFormat="1" applyFont="1" applyBorder="1" applyAlignment="1">
      <alignment horizontal="center"/>
    </xf>
    <xf numFmtId="164" fontId="3" fillId="0" borderId="10" xfId="2" applyNumberFormat="1" applyBorder="1" applyAlignment="1">
      <alignment horizontal="right"/>
    </xf>
    <xf numFmtId="164" fontId="3" fillId="0" borderId="10" xfId="2" applyNumberFormat="1" applyBorder="1" applyAlignment="1">
      <alignment horizontal="center"/>
    </xf>
    <xf numFmtId="164" fontId="6" fillId="4" borderId="10" xfId="2" applyNumberFormat="1" applyFont="1" applyFill="1" applyBorder="1" applyAlignment="1">
      <alignment horizontal="center"/>
    </xf>
    <xf numFmtId="164" fontId="3" fillId="5" borderId="10" xfId="2" applyNumberFormat="1" applyFill="1" applyBorder="1" applyAlignment="1">
      <alignment horizontal="center"/>
    </xf>
    <xf numFmtId="164" fontId="6" fillId="6" borderId="10" xfId="2" applyNumberFormat="1" applyFont="1" applyFill="1" applyBorder="1" applyAlignment="1">
      <alignment horizontal="center"/>
    </xf>
    <xf numFmtId="164" fontId="6" fillId="7" borderId="10" xfId="2" applyNumberFormat="1" applyFont="1" applyFill="1" applyBorder="1" applyAlignment="1">
      <alignment horizontal="center"/>
    </xf>
    <xf numFmtId="0" fontId="3" fillId="5" borderId="10" xfId="2" applyFill="1" applyBorder="1"/>
    <xf numFmtId="164" fontId="9" fillId="0" borderId="12" xfId="2" applyNumberFormat="1" applyFont="1" applyBorder="1" applyAlignment="1">
      <alignment horizontal="center"/>
    </xf>
    <xf numFmtId="165" fontId="6" fillId="0" borderId="10" xfId="2" applyNumberFormat="1" applyFont="1" applyBorder="1" applyAlignment="1">
      <alignment horizontal="center"/>
    </xf>
    <xf numFmtId="165" fontId="6" fillId="8" borderId="10" xfId="2" applyNumberFormat="1" applyFont="1" applyFill="1" applyBorder="1" applyAlignment="1">
      <alignment horizontal="center"/>
    </xf>
    <xf numFmtId="165" fontId="6" fillId="0" borderId="16" xfId="2" applyNumberFormat="1" applyFont="1" applyBorder="1" applyAlignment="1">
      <alignment horizontal="center"/>
    </xf>
    <xf numFmtId="164" fontId="6" fillId="3" borderId="10" xfId="2" applyNumberFormat="1" applyFont="1" applyFill="1" applyBorder="1" applyAlignment="1">
      <alignment horizontal="center"/>
    </xf>
    <xf numFmtId="164" fontId="6" fillId="9" borderId="16" xfId="2" applyNumberFormat="1" applyFont="1" applyFill="1" applyBorder="1" applyAlignment="1">
      <alignment horizontal="center"/>
    </xf>
    <xf numFmtId="164" fontId="6" fillId="4" borderId="12" xfId="2" applyNumberFormat="1" applyFont="1" applyFill="1" applyBorder="1" applyAlignment="1">
      <alignment horizontal="center"/>
    </xf>
    <xf numFmtId="164" fontId="6" fillId="0" borderId="0" xfId="2" applyNumberFormat="1" applyFont="1" applyBorder="1" applyAlignment="1">
      <alignment horizontal="center"/>
    </xf>
    <xf numFmtId="164" fontId="7" fillId="0" borderId="0" xfId="2" applyNumberFormat="1" applyFont="1" applyBorder="1" applyAlignment="1">
      <alignment horizontal="center"/>
    </xf>
    <xf numFmtId="164" fontId="3" fillId="0" borderId="0" xfId="2" applyNumberFormat="1" applyBorder="1"/>
    <xf numFmtId="164" fontId="3" fillId="0" borderId="0" xfId="2" applyNumberFormat="1" applyBorder="1" applyAlignment="1">
      <alignment horizontal="center"/>
    </xf>
    <xf numFmtId="0" fontId="6" fillId="0" borderId="10" xfId="2" applyFont="1" applyBorder="1"/>
    <xf numFmtId="0" fontId="8" fillId="0" borderId="10" xfId="2" applyFont="1" applyBorder="1"/>
    <xf numFmtId="0" fontId="6" fillId="3" borderId="10" xfId="2" applyFont="1" applyFill="1" applyBorder="1"/>
    <xf numFmtId="0" fontId="6" fillId="0" borderId="10" xfId="2" applyFont="1" applyFill="1" applyBorder="1"/>
    <xf numFmtId="0" fontId="6" fillId="2" borderId="1" xfId="2" applyFont="1" applyFill="1" applyBorder="1"/>
    <xf numFmtId="0" fontId="6" fillId="0" borderId="10" xfId="0" applyFont="1" applyBorder="1" applyAlignment="1">
      <alignment horizontal="right"/>
    </xf>
    <xf numFmtId="0" fontId="6" fillId="0" borderId="10" xfId="2" applyFont="1" applyBorder="1" applyAlignment="1">
      <alignment horizontal="right"/>
    </xf>
    <xf numFmtId="0" fontId="3" fillId="4" borderId="10" xfId="2" applyFill="1" applyBorder="1"/>
    <xf numFmtId="0" fontId="6" fillId="6" borderId="10" xfId="2" applyFont="1" applyFill="1" applyBorder="1"/>
    <xf numFmtId="0" fontId="6" fillId="2" borderId="10" xfId="2" applyFont="1" applyFill="1" applyBorder="1"/>
    <xf numFmtId="0" fontId="6" fillId="0" borderId="12" xfId="2" applyFont="1" applyBorder="1"/>
    <xf numFmtId="0" fontId="10" fillId="0" borderId="10" xfId="2" applyFont="1" applyBorder="1"/>
    <xf numFmtId="0" fontId="6" fillId="9" borderId="10" xfId="2" applyFont="1" applyFill="1" applyBorder="1"/>
    <xf numFmtId="0" fontId="6" fillId="4" borderId="12" xfId="2" applyFont="1" applyFill="1" applyBorder="1"/>
    <xf numFmtId="4" fontId="3" fillId="3" borderId="1" xfId="2" applyNumberFormat="1" applyFill="1" applyBorder="1" applyAlignment="1">
      <alignment horizontal="right"/>
    </xf>
    <xf numFmtId="0" fontId="6" fillId="3" borderId="1" xfId="2" applyFont="1" applyFill="1" applyBorder="1"/>
    <xf numFmtId="4" fontId="3" fillId="3" borderId="1" xfId="2" applyNumberFormat="1" applyFill="1" applyBorder="1"/>
    <xf numFmtId="0" fontId="6" fillId="2" borderId="1" xfId="2" applyFont="1" applyFill="1" applyBorder="1" applyAlignment="1">
      <alignment horizontal="right"/>
    </xf>
    <xf numFmtId="164" fontId="6" fillId="2" borderId="9" xfId="2" applyNumberFormat="1" applyFont="1" applyFill="1" applyBorder="1" applyAlignment="1">
      <alignment horizontal="center"/>
    </xf>
    <xf numFmtId="164" fontId="6" fillId="2" borderId="1" xfId="2" applyNumberFormat="1" applyFont="1" applyFill="1" applyBorder="1" applyAlignment="1">
      <alignment horizontal="center"/>
    </xf>
    <xf numFmtId="0" fontId="6" fillId="3" borderId="9" xfId="2" applyFont="1" applyFill="1" applyBorder="1"/>
    <xf numFmtId="164" fontId="6" fillId="3" borderId="1" xfId="2" applyNumberFormat="1" applyFont="1" applyFill="1" applyBorder="1" applyAlignment="1">
      <alignment horizontal="center"/>
    </xf>
    <xf numFmtId="0" fontId="5" fillId="2" borderId="9" xfId="2" applyFont="1" applyFill="1" applyBorder="1" applyAlignment="1">
      <alignment horizontal="center"/>
    </xf>
    <xf numFmtId="0" fontId="0" fillId="0" borderId="4" xfId="0" applyFill="1" applyBorder="1"/>
    <xf numFmtId="0" fontId="0" fillId="2" borderId="4" xfId="0" applyFill="1" applyBorder="1"/>
    <xf numFmtId="49" fontId="3" fillId="0" borderId="10" xfId="2" applyNumberFormat="1" applyBorder="1"/>
    <xf numFmtId="44" fontId="3" fillId="0" borderId="10" xfId="1" applyFont="1" applyFill="1" applyBorder="1"/>
    <xf numFmtId="44" fontId="3" fillId="3" borderId="1" xfId="1" applyFont="1" applyFill="1" applyBorder="1" applyAlignment="1">
      <alignment horizontal="right"/>
    </xf>
    <xf numFmtId="44" fontId="3" fillId="3" borderId="1" xfId="1" applyFont="1" applyFill="1" applyBorder="1"/>
    <xf numFmtId="0" fontId="5" fillId="2" borderId="9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</cellXfs>
  <cellStyles count="5">
    <cellStyle name="Currency" xfId="1" builtinId="4"/>
    <cellStyle name="Currency 2" xfId="4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19"/>
  <sheetViews>
    <sheetView zoomScaleNormal="100" workbookViewId="0">
      <selection activeCell="A5" sqref="A5"/>
    </sheetView>
  </sheetViews>
  <sheetFormatPr defaultRowHeight="14.6" x14ac:dyDescent="0.4"/>
  <cols>
    <col min="1" max="1" width="54.3046875" style="2" customWidth="1"/>
    <col min="2" max="2" width="54.3046875" style="2" hidden="1" customWidth="1"/>
    <col min="3" max="3" width="35.3828125" style="2" customWidth="1"/>
    <col min="4" max="8" width="16.69140625" hidden="1" customWidth="1"/>
    <col min="9" max="9" width="12.3828125" style="2" bestFit="1" customWidth="1"/>
    <col min="10" max="10" width="12" style="2" customWidth="1"/>
    <col min="11" max="258" width="8.84375" style="2"/>
    <col min="259" max="259" width="47.69140625" style="2" customWidth="1"/>
    <col min="260" max="260" width="25.69140625" style="2" customWidth="1"/>
    <col min="261" max="263" width="11.69140625" style="2" customWidth="1"/>
    <col min="264" max="264" width="10.15234375" style="2" bestFit="1" customWidth="1"/>
    <col min="265" max="265" width="11.15234375" style="2" bestFit="1" customWidth="1"/>
    <col min="266" max="266" width="20.53515625" style="2" customWidth="1"/>
    <col min="267" max="514" width="8.84375" style="2"/>
    <col min="515" max="515" width="47.69140625" style="2" customWidth="1"/>
    <col min="516" max="516" width="25.69140625" style="2" customWidth="1"/>
    <col min="517" max="519" width="11.69140625" style="2" customWidth="1"/>
    <col min="520" max="520" width="10.15234375" style="2" bestFit="1" customWidth="1"/>
    <col min="521" max="521" width="11.15234375" style="2" bestFit="1" customWidth="1"/>
    <col min="522" max="522" width="20.53515625" style="2" customWidth="1"/>
    <col min="523" max="770" width="8.84375" style="2"/>
    <col min="771" max="771" width="47.69140625" style="2" customWidth="1"/>
    <col min="772" max="772" width="25.69140625" style="2" customWidth="1"/>
    <col min="773" max="775" width="11.69140625" style="2" customWidth="1"/>
    <col min="776" max="776" width="10.15234375" style="2" bestFit="1" customWidth="1"/>
    <col min="777" max="777" width="11.15234375" style="2" bestFit="1" customWidth="1"/>
    <col min="778" max="778" width="20.53515625" style="2" customWidth="1"/>
    <col min="779" max="1026" width="8.84375" style="2"/>
    <col min="1027" max="1027" width="47.69140625" style="2" customWidth="1"/>
    <col min="1028" max="1028" width="25.69140625" style="2" customWidth="1"/>
    <col min="1029" max="1031" width="11.69140625" style="2" customWidth="1"/>
    <col min="1032" max="1032" width="10.15234375" style="2" bestFit="1" customWidth="1"/>
    <col min="1033" max="1033" width="11.15234375" style="2" bestFit="1" customWidth="1"/>
    <col min="1034" max="1034" width="20.53515625" style="2" customWidth="1"/>
    <col min="1035" max="1282" width="8.84375" style="2"/>
    <col min="1283" max="1283" width="47.69140625" style="2" customWidth="1"/>
    <col min="1284" max="1284" width="25.69140625" style="2" customWidth="1"/>
    <col min="1285" max="1287" width="11.69140625" style="2" customWidth="1"/>
    <col min="1288" max="1288" width="10.15234375" style="2" bestFit="1" customWidth="1"/>
    <col min="1289" max="1289" width="11.15234375" style="2" bestFit="1" customWidth="1"/>
    <col min="1290" max="1290" width="20.53515625" style="2" customWidth="1"/>
    <col min="1291" max="1538" width="8.84375" style="2"/>
    <col min="1539" max="1539" width="47.69140625" style="2" customWidth="1"/>
    <col min="1540" max="1540" width="25.69140625" style="2" customWidth="1"/>
    <col min="1541" max="1543" width="11.69140625" style="2" customWidth="1"/>
    <col min="1544" max="1544" width="10.15234375" style="2" bestFit="1" customWidth="1"/>
    <col min="1545" max="1545" width="11.15234375" style="2" bestFit="1" customWidth="1"/>
    <col min="1546" max="1546" width="20.53515625" style="2" customWidth="1"/>
    <col min="1547" max="1794" width="8.84375" style="2"/>
    <col min="1795" max="1795" width="47.69140625" style="2" customWidth="1"/>
    <col min="1796" max="1796" width="25.69140625" style="2" customWidth="1"/>
    <col min="1797" max="1799" width="11.69140625" style="2" customWidth="1"/>
    <col min="1800" max="1800" width="10.15234375" style="2" bestFit="1" customWidth="1"/>
    <col min="1801" max="1801" width="11.15234375" style="2" bestFit="1" customWidth="1"/>
    <col min="1802" max="1802" width="20.53515625" style="2" customWidth="1"/>
    <col min="1803" max="2050" width="8.84375" style="2"/>
    <col min="2051" max="2051" width="47.69140625" style="2" customWidth="1"/>
    <col min="2052" max="2052" width="25.69140625" style="2" customWidth="1"/>
    <col min="2053" max="2055" width="11.69140625" style="2" customWidth="1"/>
    <col min="2056" max="2056" width="10.15234375" style="2" bestFit="1" customWidth="1"/>
    <col min="2057" max="2057" width="11.15234375" style="2" bestFit="1" customWidth="1"/>
    <col min="2058" max="2058" width="20.53515625" style="2" customWidth="1"/>
    <col min="2059" max="2306" width="8.84375" style="2"/>
    <col min="2307" max="2307" width="47.69140625" style="2" customWidth="1"/>
    <col min="2308" max="2308" width="25.69140625" style="2" customWidth="1"/>
    <col min="2309" max="2311" width="11.69140625" style="2" customWidth="1"/>
    <col min="2312" max="2312" width="10.15234375" style="2" bestFit="1" customWidth="1"/>
    <col min="2313" max="2313" width="11.15234375" style="2" bestFit="1" customWidth="1"/>
    <col min="2314" max="2314" width="20.53515625" style="2" customWidth="1"/>
    <col min="2315" max="2562" width="8.84375" style="2"/>
    <col min="2563" max="2563" width="47.69140625" style="2" customWidth="1"/>
    <col min="2564" max="2564" width="25.69140625" style="2" customWidth="1"/>
    <col min="2565" max="2567" width="11.69140625" style="2" customWidth="1"/>
    <col min="2568" max="2568" width="10.15234375" style="2" bestFit="1" customWidth="1"/>
    <col min="2569" max="2569" width="11.15234375" style="2" bestFit="1" customWidth="1"/>
    <col min="2570" max="2570" width="20.53515625" style="2" customWidth="1"/>
    <col min="2571" max="2818" width="8.84375" style="2"/>
    <col min="2819" max="2819" width="47.69140625" style="2" customWidth="1"/>
    <col min="2820" max="2820" width="25.69140625" style="2" customWidth="1"/>
    <col min="2821" max="2823" width="11.69140625" style="2" customWidth="1"/>
    <col min="2824" max="2824" width="10.15234375" style="2" bestFit="1" customWidth="1"/>
    <col min="2825" max="2825" width="11.15234375" style="2" bestFit="1" customWidth="1"/>
    <col min="2826" max="2826" width="20.53515625" style="2" customWidth="1"/>
    <col min="2827" max="3074" width="8.84375" style="2"/>
    <col min="3075" max="3075" width="47.69140625" style="2" customWidth="1"/>
    <col min="3076" max="3076" width="25.69140625" style="2" customWidth="1"/>
    <col min="3077" max="3079" width="11.69140625" style="2" customWidth="1"/>
    <col min="3080" max="3080" width="10.15234375" style="2" bestFit="1" customWidth="1"/>
    <col min="3081" max="3081" width="11.15234375" style="2" bestFit="1" customWidth="1"/>
    <col min="3082" max="3082" width="20.53515625" style="2" customWidth="1"/>
    <col min="3083" max="3330" width="8.84375" style="2"/>
    <col min="3331" max="3331" width="47.69140625" style="2" customWidth="1"/>
    <col min="3332" max="3332" width="25.69140625" style="2" customWidth="1"/>
    <col min="3333" max="3335" width="11.69140625" style="2" customWidth="1"/>
    <col min="3336" max="3336" width="10.15234375" style="2" bestFit="1" customWidth="1"/>
    <col min="3337" max="3337" width="11.15234375" style="2" bestFit="1" customWidth="1"/>
    <col min="3338" max="3338" width="20.53515625" style="2" customWidth="1"/>
    <col min="3339" max="3586" width="8.84375" style="2"/>
    <col min="3587" max="3587" width="47.69140625" style="2" customWidth="1"/>
    <col min="3588" max="3588" width="25.69140625" style="2" customWidth="1"/>
    <col min="3589" max="3591" width="11.69140625" style="2" customWidth="1"/>
    <col min="3592" max="3592" width="10.15234375" style="2" bestFit="1" customWidth="1"/>
    <col min="3593" max="3593" width="11.15234375" style="2" bestFit="1" customWidth="1"/>
    <col min="3594" max="3594" width="20.53515625" style="2" customWidth="1"/>
    <col min="3595" max="3842" width="8.84375" style="2"/>
    <col min="3843" max="3843" width="47.69140625" style="2" customWidth="1"/>
    <col min="3844" max="3844" width="25.69140625" style="2" customWidth="1"/>
    <col min="3845" max="3847" width="11.69140625" style="2" customWidth="1"/>
    <col min="3848" max="3848" width="10.15234375" style="2" bestFit="1" customWidth="1"/>
    <col min="3849" max="3849" width="11.15234375" style="2" bestFit="1" customWidth="1"/>
    <col min="3850" max="3850" width="20.53515625" style="2" customWidth="1"/>
    <col min="3851" max="4098" width="8.84375" style="2"/>
    <col min="4099" max="4099" width="47.69140625" style="2" customWidth="1"/>
    <col min="4100" max="4100" width="25.69140625" style="2" customWidth="1"/>
    <col min="4101" max="4103" width="11.69140625" style="2" customWidth="1"/>
    <col min="4104" max="4104" width="10.15234375" style="2" bestFit="1" customWidth="1"/>
    <col min="4105" max="4105" width="11.15234375" style="2" bestFit="1" customWidth="1"/>
    <col min="4106" max="4106" width="20.53515625" style="2" customWidth="1"/>
    <col min="4107" max="4354" width="8.84375" style="2"/>
    <col min="4355" max="4355" width="47.69140625" style="2" customWidth="1"/>
    <col min="4356" max="4356" width="25.69140625" style="2" customWidth="1"/>
    <col min="4357" max="4359" width="11.69140625" style="2" customWidth="1"/>
    <col min="4360" max="4360" width="10.15234375" style="2" bestFit="1" customWidth="1"/>
    <col min="4361" max="4361" width="11.15234375" style="2" bestFit="1" customWidth="1"/>
    <col min="4362" max="4362" width="20.53515625" style="2" customWidth="1"/>
    <col min="4363" max="4610" width="8.84375" style="2"/>
    <col min="4611" max="4611" width="47.69140625" style="2" customWidth="1"/>
    <col min="4612" max="4612" width="25.69140625" style="2" customWidth="1"/>
    <col min="4613" max="4615" width="11.69140625" style="2" customWidth="1"/>
    <col min="4616" max="4616" width="10.15234375" style="2" bestFit="1" customWidth="1"/>
    <col min="4617" max="4617" width="11.15234375" style="2" bestFit="1" customWidth="1"/>
    <col min="4618" max="4618" width="20.53515625" style="2" customWidth="1"/>
    <col min="4619" max="4866" width="8.84375" style="2"/>
    <col min="4867" max="4867" width="47.69140625" style="2" customWidth="1"/>
    <col min="4868" max="4868" width="25.69140625" style="2" customWidth="1"/>
    <col min="4869" max="4871" width="11.69140625" style="2" customWidth="1"/>
    <col min="4872" max="4872" width="10.15234375" style="2" bestFit="1" customWidth="1"/>
    <col min="4873" max="4873" width="11.15234375" style="2" bestFit="1" customWidth="1"/>
    <col min="4874" max="4874" width="20.53515625" style="2" customWidth="1"/>
    <col min="4875" max="5122" width="8.84375" style="2"/>
    <col min="5123" max="5123" width="47.69140625" style="2" customWidth="1"/>
    <col min="5124" max="5124" width="25.69140625" style="2" customWidth="1"/>
    <col min="5125" max="5127" width="11.69140625" style="2" customWidth="1"/>
    <col min="5128" max="5128" width="10.15234375" style="2" bestFit="1" customWidth="1"/>
    <col min="5129" max="5129" width="11.15234375" style="2" bestFit="1" customWidth="1"/>
    <col min="5130" max="5130" width="20.53515625" style="2" customWidth="1"/>
    <col min="5131" max="5378" width="8.84375" style="2"/>
    <col min="5379" max="5379" width="47.69140625" style="2" customWidth="1"/>
    <col min="5380" max="5380" width="25.69140625" style="2" customWidth="1"/>
    <col min="5381" max="5383" width="11.69140625" style="2" customWidth="1"/>
    <col min="5384" max="5384" width="10.15234375" style="2" bestFit="1" customWidth="1"/>
    <col min="5385" max="5385" width="11.15234375" style="2" bestFit="1" customWidth="1"/>
    <col min="5386" max="5386" width="20.53515625" style="2" customWidth="1"/>
    <col min="5387" max="5634" width="8.84375" style="2"/>
    <col min="5635" max="5635" width="47.69140625" style="2" customWidth="1"/>
    <col min="5636" max="5636" width="25.69140625" style="2" customWidth="1"/>
    <col min="5637" max="5639" width="11.69140625" style="2" customWidth="1"/>
    <col min="5640" max="5640" width="10.15234375" style="2" bestFit="1" customWidth="1"/>
    <col min="5641" max="5641" width="11.15234375" style="2" bestFit="1" customWidth="1"/>
    <col min="5642" max="5642" width="20.53515625" style="2" customWidth="1"/>
    <col min="5643" max="5890" width="8.84375" style="2"/>
    <col min="5891" max="5891" width="47.69140625" style="2" customWidth="1"/>
    <col min="5892" max="5892" width="25.69140625" style="2" customWidth="1"/>
    <col min="5893" max="5895" width="11.69140625" style="2" customWidth="1"/>
    <col min="5896" max="5896" width="10.15234375" style="2" bestFit="1" customWidth="1"/>
    <col min="5897" max="5897" width="11.15234375" style="2" bestFit="1" customWidth="1"/>
    <col min="5898" max="5898" width="20.53515625" style="2" customWidth="1"/>
    <col min="5899" max="6146" width="8.84375" style="2"/>
    <col min="6147" max="6147" width="47.69140625" style="2" customWidth="1"/>
    <col min="6148" max="6148" width="25.69140625" style="2" customWidth="1"/>
    <col min="6149" max="6151" width="11.69140625" style="2" customWidth="1"/>
    <col min="6152" max="6152" width="10.15234375" style="2" bestFit="1" customWidth="1"/>
    <col min="6153" max="6153" width="11.15234375" style="2" bestFit="1" customWidth="1"/>
    <col min="6154" max="6154" width="20.53515625" style="2" customWidth="1"/>
    <col min="6155" max="6402" width="8.84375" style="2"/>
    <col min="6403" max="6403" width="47.69140625" style="2" customWidth="1"/>
    <col min="6404" max="6404" width="25.69140625" style="2" customWidth="1"/>
    <col min="6405" max="6407" width="11.69140625" style="2" customWidth="1"/>
    <col min="6408" max="6408" width="10.15234375" style="2" bestFit="1" customWidth="1"/>
    <col min="6409" max="6409" width="11.15234375" style="2" bestFit="1" customWidth="1"/>
    <col min="6410" max="6410" width="20.53515625" style="2" customWidth="1"/>
    <col min="6411" max="6658" width="8.84375" style="2"/>
    <col min="6659" max="6659" width="47.69140625" style="2" customWidth="1"/>
    <col min="6660" max="6660" width="25.69140625" style="2" customWidth="1"/>
    <col min="6661" max="6663" width="11.69140625" style="2" customWidth="1"/>
    <col min="6664" max="6664" width="10.15234375" style="2" bestFit="1" customWidth="1"/>
    <col min="6665" max="6665" width="11.15234375" style="2" bestFit="1" customWidth="1"/>
    <col min="6666" max="6666" width="20.53515625" style="2" customWidth="1"/>
    <col min="6667" max="6914" width="8.84375" style="2"/>
    <col min="6915" max="6915" width="47.69140625" style="2" customWidth="1"/>
    <col min="6916" max="6916" width="25.69140625" style="2" customWidth="1"/>
    <col min="6917" max="6919" width="11.69140625" style="2" customWidth="1"/>
    <col min="6920" max="6920" width="10.15234375" style="2" bestFit="1" customWidth="1"/>
    <col min="6921" max="6921" width="11.15234375" style="2" bestFit="1" customWidth="1"/>
    <col min="6922" max="6922" width="20.53515625" style="2" customWidth="1"/>
    <col min="6923" max="7170" width="8.84375" style="2"/>
    <col min="7171" max="7171" width="47.69140625" style="2" customWidth="1"/>
    <col min="7172" max="7172" width="25.69140625" style="2" customWidth="1"/>
    <col min="7173" max="7175" width="11.69140625" style="2" customWidth="1"/>
    <col min="7176" max="7176" width="10.15234375" style="2" bestFit="1" customWidth="1"/>
    <col min="7177" max="7177" width="11.15234375" style="2" bestFit="1" customWidth="1"/>
    <col min="7178" max="7178" width="20.53515625" style="2" customWidth="1"/>
    <col min="7179" max="7426" width="8.84375" style="2"/>
    <col min="7427" max="7427" width="47.69140625" style="2" customWidth="1"/>
    <col min="7428" max="7428" width="25.69140625" style="2" customWidth="1"/>
    <col min="7429" max="7431" width="11.69140625" style="2" customWidth="1"/>
    <col min="7432" max="7432" width="10.15234375" style="2" bestFit="1" customWidth="1"/>
    <col min="7433" max="7433" width="11.15234375" style="2" bestFit="1" customWidth="1"/>
    <col min="7434" max="7434" width="20.53515625" style="2" customWidth="1"/>
    <col min="7435" max="7682" width="8.84375" style="2"/>
    <col min="7683" max="7683" width="47.69140625" style="2" customWidth="1"/>
    <col min="7684" max="7684" width="25.69140625" style="2" customWidth="1"/>
    <col min="7685" max="7687" width="11.69140625" style="2" customWidth="1"/>
    <col min="7688" max="7688" width="10.15234375" style="2" bestFit="1" customWidth="1"/>
    <col min="7689" max="7689" width="11.15234375" style="2" bestFit="1" customWidth="1"/>
    <col min="7690" max="7690" width="20.53515625" style="2" customWidth="1"/>
    <col min="7691" max="7938" width="8.84375" style="2"/>
    <col min="7939" max="7939" width="47.69140625" style="2" customWidth="1"/>
    <col min="7940" max="7940" width="25.69140625" style="2" customWidth="1"/>
    <col min="7941" max="7943" width="11.69140625" style="2" customWidth="1"/>
    <col min="7944" max="7944" width="10.15234375" style="2" bestFit="1" customWidth="1"/>
    <col min="7945" max="7945" width="11.15234375" style="2" bestFit="1" customWidth="1"/>
    <col min="7946" max="7946" width="20.53515625" style="2" customWidth="1"/>
    <col min="7947" max="8194" width="8.84375" style="2"/>
    <col min="8195" max="8195" width="47.69140625" style="2" customWidth="1"/>
    <col min="8196" max="8196" width="25.69140625" style="2" customWidth="1"/>
    <col min="8197" max="8199" width="11.69140625" style="2" customWidth="1"/>
    <col min="8200" max="8200" width="10.15234375" style="2" bestFit="1" customWidth="1"/>
    <col min="8201" max="8201" width="11.15234375" style="2" bestFit="1" customWidth="1"/>
    <col min="8202" max="8202" width="20.53515625" style="2" customWidth="1"/>
    <col min="8203" max="8450" width="8.84375" style="2"/>
    <col min="8451" max="8451" width="47.69140625" style="2" customWidth="1"/>
    <col min="8452" max="8452" width="25.69140625" style="2" customWidth="1"/>
    <col min="8453" max="8455" width="11.69140625" style="2" customWidth="1"/>
    <col min="8456" max="8456" width="10.15234375" style="2" bestFit="1" customWidth="1"/>
    <col min="8457" max="8457" width="11.15234375" style="2" bestFit="1" customWidth="1"/>
    <col min="8458" max="8458" width="20.53515625" style="2" customWidth="1"/>
    <col min="8459" max="8706" width="8.84375" style="2"/>
    <col min="8707" max="8707" width="47.69140625" style="2" customWidth="1"/>
    <col min="8708" max="8708" width="25.69140625" style="2" customWidth="1"/>
    <col min="8709" max="8711" width="11.69140625" style="2" customWidth="1"/>
    <col min="8712" max="8712" width="10.15234375" style="2" bestFit="1" customWidth="1"/>
    <col min="8713" max="8713" width="11.15234375" style="2" bestFit="1" customWidth="1"/>
    <col min="8714" max="8714" width="20.53515625" style="2" customWidth="1"/>
    <col min="8715" max="8962" width="8.84375" style="2"/>
    <col min="8963" max="8963" width="47.69140625" style="2" customWidth="1"/>
    <col min="8964" max="8964" width="25.69140625" style="2" customWidth="1"/>
    <col min="8965" max="8967" width="11.69140625" style="2" customWidth="1"/>
    <col min="8968" max="8968" width="10.15234375" style="2" bestFit="1" customWidth="1"/>
    <col min="8969" max="8969" width="11.15234375" style="2" bestFit="1" customWidth="1"/>
    <col min="8970" max="8970" width="20.53515625" style="2" customWidth="1"/>
    <col min="8971" max="9218" width="8.84375" style="2"/>
    <col min="9219" max="9219" width="47.69140625" style="2" customWidth="1"/>
    <col min="9220" max="9220" width="25.69140625" style="2" customWidth="1"/>
    <col min="9221" max="9223" width="11.69140625" style="2" customWidth="1"/>
    <col min="9224" max="9224" width="10.15234375" style="2" bestFit="1" customWidth="1"/>
    <col min="9225" max="9225" width="11.15234375" style="2" bestFit="1" customWidth="1"/>
    <col min="9226" max="9226" width="20.53515625" style="2" customWidth="1"/>
    <col min="9227" max="9474" width="8.84375" style="2"/>
    <col min="9475" max="9475" width="47.69140625" style="2" customWidth="1"/>
    <col min="9476" max="9476" width="25.69140625" style="2" customWidth="1"/>
    <col min="9477" max="9479" width="11.69140625" style="2" customWidth="1"/>
    <col min="9480" max="9480" width="10.15234375" style="2" bestFit="1" customWidth="1"/>
    <col min="9481" max="9481" width="11.15234375" style="2" bestFit="1" customWidth="1"/>
    <col min="9482" max="9482" width="20.53515625" style="2" customWidth="1"/>
    <col min="9483" max="9730" width="8.84375" style="2"/>
    <col min="9731" max="9731" width="47.69140625" style="2" customWidth="1"/>
    <col min="9732" max="9732" width="25.69140625" style="2" customWidth="1"/>
    <col min="9733" max="9735" width="11.69140625" style="2" customWidth="1"/>
    <col min="9736" max="9736" width="10.15234375" style="2" bestFit="1" customWidth="1"/>
    <col min="9737" max="9737" width="11.15234375" style="2" bestFit="1" customWidth="1"/>
    <col min="9738" max="9738" width="20.53515625" style="2" customWidth="1"/>
    <col min="9739" max="9986" width="8.84375" style="2"/>
    <col min="9987" max="9987" width="47.69140625" style="2" customWidth="1"/>
    <col min="9988" max="9988" width="25.69140625" style="2" customWidth="1"/>
    <col min="9989" max="9991" width="11.69140625" style="2" customWidth="1"/>
    <col min="9992" max="9992" width="10.15234375" style="2" bestFit="1" customWidth="1"/>
    <col min="9993" max="9993" width="11.15234375" style="2" bestFit="1" customWidth="1"/>
    <col min="9994" max="9994" width="20.53515625" style="2" customWidth="1"/>
    <col min="9995" max="10242" width="8.84375" style="2"/>
    <col min="10243" max="10243" width="47.69140625" style="2" customWidth="1"/>
    <col min="10244" max="10244" width="25.69140625" style="2" customWidth="1"/>
    <col min="10245" max="10247" width="11.69140625" style="2" customWidth="1"/>
    <col min="10248" max="10248" width="10.15234375" style="2" bestFit="1" customWidth="1"/>
    <col min="10249" max="10249" width="11.15234375" style="2" bestFit="1" customWidth="1"/>
    <col min="10250" max="10250" width="20.53515625" style="2" customWidth="1"/>
    <col min="10251" max="10498" width="8.84375" style="2"/>
    <col min="10499" max="10499" width="47.69140625" style="2" customWidth="1"/>
    <col min="10500" max="10500" width="25.69140625" style="2" customWidth="1"/>
    <col min="10501" max="10503" width="11.69140625" style="2" customWidth="1"/>
    <col min="10504" max="10504" width="10.15234375" style="2" bestFit="1" customWidth="1"/>
    <col min="10505" max="10505" width="11.15234375" style="2" bestFit="1" customWidth="1"/>
    <col min="10506" max="10506" width="20.53515625" style="2" customWidth="1"/>
    <col min="10507" max="10754" width="8.84375" style="2"/>
    <col min="10755" max="10755" width="47.69140625" style="2" customWidth="1"/>
    <col min="10756" max="10756" width="25.69140625" style="2" customWidth="1"/>
    <col min="10757" max="10759" width="11.69140625" style="2" customWidth="1"/>
    <col min="10760" max="10760" width="10.15234375" style="2" bestFit="1" customWidth="1"/>
    <col min="10761" max="10761" width="11.15234375" style="2" bestFit="1" customWidth="1"/>
    <col min="10762" max="10762" width="20.53515625" style="2" customWidth="1"/>
    <col min="10763" max="11010" width="8.84375" style="2"/>
    <col min="11011" max="11011" width="47.69140625" style="2" customWidth="1"/>
    <col min="11012" max="11012" width="25.69140625" style="2" customWidth="1"/>
    <col min="11013" max="11015" width="11.69140625" style="2" customWidth="1"/>
    <col min="11016" max="11016" width="10.15234375" style="2" bestFit="1" customWidth="1"/>
    <col min="11017" max="11017" width="11.15234375" style="2" bestFit="1" customWidth="1"/>
    <col min="11018" max="11018" width="20.53515625" style="2" customWidth="1"/>
    <col min="11019" max="11266" width="8.84375" style="2"/>
    <col min="11267" max="11267" width="47.69140625" style="2" customWidth="1"/>
    <col min="11268" max="11268" width="25.69140625" style="2" customWidth="1"/>
    <col min="11269" max="11271" width="11.69140625" style="2" customWidth="1"/>
    <col min="11272" max="11272" width="10.15234375" style="2" bestFit="1" customWidth="1"/>
    <col min="11273" max="11273" width="11.15234375" style="2" bestFit="1" customWidth="1"/>
    <col min="11274" max="11274" width="20.53515625" style="2" customWidth="1"/>
    <col min="11275" max="11522" width="8.84375" style="2"/>
    <col min="11523" max="11523" width="47.69140625" style="2" customWidth="1"/>
    <col min="11524" max="11524" width="25.69140625" style="2" customWidth="1"/>
    <col min="11525" max="11527" width="11.69140625" style="2" customWidth="1"/>
    <col min="11528" max="11528" width="10.15234375" style="2" bestFit="1" customWidth="1"/>
    <col min="11529" max="11529" width="11.15234375" style="2" bestFit="1" customWidth="1"/>
    <col min="11530" max="11530" width="20.53515625" style="2" customWidth="1"/>
    <col min="11531" max="11778" width="8.84375" style="2"/>
    <col min="11779" max="11779" width="47.69140625" style="2" customWidth="1"/>
    <col min="11780" max="11780" width="25.69140625" style="2" customWidth="1"/>
    <col min="11781" max="11783" width="11.69140625" style="2" customWidth="1"/>
    <col min="11784" max="11784" width="10.15234375" style="2" bestFit="1" customWidth="1"/>
    <col min="11785" max="11785" width="11.15234375" style="2" bestFit="1" customWidth="1"/>
    <col min="11786" max="11786" width="20.53515625" style="2" customWidth="1"/>
    <col min="11787" max="12034" width="8.84375" style="2"/>
    <col min="12035" max="12035" width="47.69140625" style="2" customWidth="1"/>
    <col min="12036" max="12036" width="25.69140625" style="2" customWidth="1"/>
    <col min="12037" max="12039" width="11.69140625" style="2" customWidth="1"/>
    <col min="12040" max="12040" width="10.15234375" style="2" bestFit="1" customWidth="1"/>
    <col min="12041" max="12041" width="11.15234375" style="2" bestFit="1" customWidth="1"/>
    <col min="12042" max="12042" width="20.53515625" style="2" customWidth="1"/>
    <col min="12043" max="12290" width="8.84375" style="2"/>
    <col min="12291" max="12291" width="47.69140625" style="2" customWidth="1"/>
    <col min="12292" max="12292" width="25.69140625" style="2" customWidth="1"/>
    <col min="12293" max="12295" width="11.69140625" style="2" customWidth="1"/>
    <col min="12296" max="12296" width="10.15234375" style="2" bestFit="1" customWidth="1"/>
    <col min="12297" max="12297" width="11.15234375" style="2" bestFit="1" customWidth="1"/>
    <col min="12298" max="12298" width="20.53515625" style="2" customWidth="1"/>
    <col min="12299" max="12546" width="8.84375" style="2"/>
    <col min="12547" max="12547" width="47.69140625" style="2" customWidth="1"/>
    <col min="12548" max="12548" width="25.69140625" style="2" customWidth="1"/>
    <col min="12549" max="12551" width="11.69140625" style="2" customWidth="1"/>
    <col min="12552" max="12552" width="10.15234375" style="2" bestFit="1" customWidth="1"/>
    <col min="12553" max="12553" width="11.15234375" style="2" bestFit="1" customWidth="1"/>
    <col min="12554" max="12554" width="20.53515625" style="2" customWidth="1"/>
    <col min="12555" max="12802" width="8.84375" style="2"/>
    <col min="12803" max="12803" width="47.69140625" style="2" customWidth="1"/>
    <col min="12804" max="12804" width="25.69140625" style="2" customWidth="1"/>
    <col min="12805" max="12807" width="11.69140625" style="2" customWidth="1"/>
    <col min="12808" max="12808" width="10.15234375" style="2" bestFit="1" customWidth="1"/>
    <col min="12809" max="12809" width="11.15234375" style="2" bestFit="1" customWidth="1"/>
    <col min="12810" max="12810" width="20.53515625" style="2" customWidth="1"/>
    <col min="12811" max="13058" width="8.84375" style="2"/>
    <col min="13059" max="13059" width="47.69140625" style="2" customWidth="1"/>
    <col min="13060" max="13060" width="25.69140625" style="2" customWidth="1"/>
    <col min="13061" max="13063" width="11.69140625" style="2" customWidth="1"/>
    <col min="13064" max="13064" width="10.15234375" style="2" bestFit="1" customWidth="1"/>
    <col min="13065" max="13065" width="11.15234375" style="2" bestFit="1" customWidth="1"/>
    <col min="13066" max="13066" width="20.53515625" style="2" customWidth="1"/>
    <col min="13067" max="13314" width="8.84375" style="2"/>
    <col min="13315" max="13315" width="47.69140625" style="2" customWidth="1"/>
    <col min="13316" max="13316" width="25.69140625" style="2" customWidth="1"/>
    <col min="13317" max="13319" width="11.69140625" style="2" customWidth="1"/>
    <col min="13320" max="13320" width="10.15234375" style="2" bestFit="1" customWidth="1"/>
    <col min="13321" max="13321" width="11.15234375" style="2" bestFit="1" customWidth="1"/>
    <col min="13322" max="13322" width="20.53515625" style="2" customWidth="1"/>
    <col min="13323" max="13570" width="8.84375" style="2"/>
    <col min="13571" max="13571" width="47.69140625" style="2" customWidth="1"/>
    <col min="13572" max="13572" width="25.69140625" style="2" customWidth="1"/>
    <col min="13573" max="13575" width="11.69140625" style="2" customWidth="1"/>
    <col min="13576" max="13576" width="10.15234375" style="2" bestFit="1" customWidth="1"/>
    <col min="13577" max="13577" width="11.15234375" style="2" bestFit="1" customWidth="1"/>
    <col min="13578" max="13578" width="20.53515625" style="2" customWidth="1"/>
    <col min="13579" max="13826" width="8.84375" style="2"/>
    <col min="13827" max="13827" width="47.69140625" style="2" customWidth="1"/>
    <col min="13828" max="13828" width="25.69140625" style="2" customWidth="1"/>
    <col min="13829" max="13831" width="11.69140625" style="2" customWidth="1"/>
    <col min="13832" max="13832" width="10.15234375" style="2" bestFit="1" customWidth="1"/>
    <col min="13833" max="13833" width="11.15234375" style="2" bestFit="1" customWidth="1"/>
    <col min="13834" max="13834" width="20.53515625" style="2" customWidth="1"/>
    <col min="13835" max="14082" width="8.84375" style="2"/>
    <col min="14083" max="14083" width="47.69140625" style="2" customWidth="1"/>
    <col min="14084" max="14084" width="25.69140625" style="2" customWidth="1"/>
    <col min="14085" max="14087" width="11.69140625" style="2" customWidth="1"/>
    <col min="14088" max="14088" width="10.15234375" style="2" bestFit="1" customWidth="1"/>
    <col min="14089" max="14089" width="11.15234375" style="2" bestFit="1" customWidth="1"/>
    <col min="14090" max="14090" width="20.53515625" style="2" customWidth="1"/>
    <col min="14091" max="14338" width="8.84375" style="2"/>
    <col min="14339" max="14339" width="47.69140625" style="2" customWidth="1"/>
    <col min="14340" max="14340" width="25.69140625" style="2" customWidth="1"/>
    <col min="14341" max="14343" width="11.69140625" style="2" customWidth="1"/>
    <col min="14344" max="14344" width="10.15234375" style="2" bestFit="1" customWidth="1"/>
    <col min="14345" max="14345" width="11.15234375" style="2" bestFit="1" customWidth="1"/>
    <col min="14346" max="14346" width="20.53515625" style="2" customWidth="1"/>
    <col min="14347" max="14594" width="8.84375" style="2"/>
    <col min="14595" max="14595" width="47.69140625" style="2" customWidth="1"/>
    <col min="14596" max="14596" width="25.69140625" style="2" customWidth="1"/>
    <col min="14597" max="14599" width="11.69140625" style="2" customWidth="1"/>
    <col min="14600" max="14600" width="10.15234375" style="2" bestFit="1" customWidth="1"/>
    <col min="14601" max="14601" width="11.15234375" style="2" bestFit="1" customWidth="1"/>
    <col min="14602" max="14602" width="20.53515625" style="2" customWidth="1"/>
    <col min="14603" max="14850" width="8.84375" style="2"/>
    <col min="14851" max="14851" width="47.69140625" style="2" customWidth="1"/>
    <col min="14852" max="14852" width="25.69140625" style="2" customWidth="1"/>
    <col min="14853" max="14855" width="11.69140625" style="2" customWidth="1"/>
    <col min="14856" max="14856" width="10.15234375" style="2" bestFit="1" customWidth="1"/>
    <col min="14857" max="14857" width="11.15234375" style="2" bestFit="1" customWidth="1"/>
    <col min="14858" max="14858" width="20.53515625" style="2" customWidth="1"/>
    <col min="14859" max="15106" width="8.84375" style="2"/>
    <col min="15107" max="15107" width="47.69140625" style="2" customWidth="1"/>
    <col min="15108" max="15108" width="25.69140625" style="2" customWidth="1"/>
    <col min="15109" max="15111" width="11.69140625" style="2" customWidth="1"/>
    <col min="15112" max="15112" width="10.15234375" style="2" bestFit="1" customWidth="1"/>
    <col min="15113" max="15113" width="11.15234375" style="2" bestFit="1" customWidth="1"/>
    <col min="15114" max="15114" width="20.53515625" style="2" customWidth="1"/>
    <col min="15115" max="15362" width="8.84375" style="2"/>
    <col min="15363" max="15363" width="47.69140625" style="2" customWidth="1"/>
    <col min="15364" max="15364" width="25.69140625" style="2" customWidth="1"/>
    <col min="15365" max="15367" width="11.69140625" style="2" customWidth="1"/>
    <col min="15368" max="15368" width="10.15234375" style="2" bestFit="1" customWidth="1"/>
    <col min="15369" max="15369" width="11.15234375" style="2" bestFit="1" customWidth="1"/>
    <col min="15370" max="15370" width="20.53515625" style="2" customWidth="1"/>
    <col min="15371" max="15618" width="8.84375" style="2"/>
    <col min="15619" max="15619" width="47.69140625" style="2" customWidth="1"/>
    <col min="15620" max="15620" width="25.69140625" style="2" customWidth="1"/>
    <col min="15621" max="15623" width="11.69140625" style="2" customWidth="1"/>
    <col min="15624" max="15624" width="10.15234375" style="2" bestFit="1" customWidth="1"/>
    <col min="15625" max="15625" width="11.15234375" style="2" bestFit="1" customWidth="1"/>
    <col min="15626" max="15626" width="20.53515625" style="2" customWidth="1"/>
    <col min="15627" max="15874" width="8.84375" style="2"/>
    <col min="15875" max="15875" width="47.69140625" style="2" customWidth="1"/>
    <col min="15876" max="15876" width="25.69140625" style="2" customWidth="1"/>
    <col min="15877" max="15879" width="11.69140625" style="2" customWidth="1"/>
    <col min="15880" max="15880" width="10.15234375" style="2" bestFit="1" customWidth="1"/>
    <col min="15881" max="15881" width="11.15234375" style="2" bestFit="1" customWidth="1"/>
    <col min="15882" max="15882" width="20.53515625" style="2" customWidth="1"/>
    <col min="15883" max="16130" width="8.84375" style="2"/>
    <col min="16131" max="16131" width="47.69140625" style="2" customWidth="1"/>
    <col min="16132" max="16132" width="25.69140625" style="2" customWidth="1"/>
    <col min="16133" max="16135" width="11.69140625" style="2" customWidth="1"/>
    <col min="16136" max="16136" width="10.15234375" style="2" bestFit="1" customWidth="1"/>
    <col min="16137" max="16137" width="11.15234375" style="2" bestFit="1" customWidth="1"/>
    <col min="16138" max="16138" width="20.53515625" style="2" customWidth="1"/>
    <col min="16139" max="16384" width="8.84375" style="2"/>
  </cols>
  <sheetData>
    <row r="1" spans="1:10" ht="43.95" customHeight="1" thickBot="1" x14ac:dyDescent="0.5">
      <c r="A1" s="1" t="s">
        <v>0</v>
      </c>
      <c r="B1" s="78" t="s">
        <v>35</v>
      </c>
      <c r="C1" s="91" t="s">
        <v>66</v>
      </c>
      <c r="D1" s="149" t="s">
        <v>41</v>
      </c>
      <c r="E1" s="149"/>
      <c r="F1" s="150"/>
      <c r="G1" s="15"/>
      <c r="H1" s="37"/>
      <c r="I1" s="73"/>
    </row>
    <row r="2" spans="1:10" ht="27" customHeight="1" thickBot="1" x14ac:dyDescent="0.25">
      <c r="A2" s="3" t="s">
        <v>1</v>
      </c>
      <c r="B2" s="79" t="s">
        <v>2</v>
      </c>
      <c r="C2" s="92" t="s">
        <v>67</v>
      </c>
      <c r="D2" s="16" t="s">
        <v>42</v>
      </c>
      <c r="E2" s="16" t="s">
        <v>43</v>
      </c>
      <c r="F2" s="16" t="s">
        <v>44</v>
      </c>
      <c r="G2" s="15" t="s">
        <v>45</v>
      </c>
      <c r="H2" s="37" t="s">
        <v>52</v>
      </c>
      <c r="I2" s="73"/>
    </row>
    <row r="3" spans="1:10" ht="15" x14ac:dyDescent="0.25">
      <c r="A3" s="120" t="s">
        <v>3</v>
      </c>
      <c r="B3" s="116"/>
      <c r="C3" s="93" t="s">
        <v>57</v>
      </c>
      <c r="D3" s="82"/>
      <c r="E3" s="17"/>
      <c r="F3" s="18"/>
      <c r="G3" s="19"/>
      <c r="H3" s="38"/>
      <c r="I3" s="74"/>
    </row>
    <row r="4" spans="1:10" ht="15" x14ac:dyDescent="0.25">
      <c r="A4" s="120" t="s">
        <v>58</v>
      </c>
      <c r="B4" s="116">
        <v>112642</v>
      </c>
      <c r="C4" s="94">
        <f>$H$4*0.85</f>
        <v>104541.5</v>
      </c>
      <c r="D4" s="82">
        <v>43747</v>
      </c>
      <c r="E4" s="17" t="s">
        <v>46</v>
      </c>
      <c r="F4" s="18">
        <v>67330.25</v>
      </c>
      <c r="G4" s="19"/>
      <c r="H4" s="45">
        <v>122990</v>
      </c>
      <c r="I4" s="75"/>
    </row>
    <row r="5" spans="1:10" ht="15" x14ac:dyDescent="0.25">
      <c r="A5" s="120" t="s">
        <v>76</v>
      </c>
      <c r="B5" s="116">
        <v>104367</v>
      </c>
      <c r="C5" s="94">
        <f>$H$5*0.82</f>
        <v>88444.37999999999</v>
      </c>
      <c r="D5" s="82">
        <v>43843</v>
      </c>
      <c r="E5" s="17" t="s">
        <v>49</v>
      </c>
      <c r="F5" s="18">
        <v>67330.25</v>
      </c>
      <c r="G5" s="19"/>
      <c r="H5" s="45">
        <v>107859</v>
      </c>
      <c r="I5" s="75"/>
    </row>
    <row r="6" spans="1:10" ht="15" x14ac:dyDescent="0.25">
      <c r="A6" s="120" t="s">
        <v>4</v>
      </c>
      <c r="B6" s="116">
        <v>2309</v>
      </c>
      <c r="C6" s="95">
        <f>(15884/12)*1.67</f>
        <v>2210.5233333333335</v>
      </c>
      <c r="D6" s="82">
        <v>43969</v>
      </c>
      <c r="E6" s="17" t="s">
        <v>51</v>
      </c>
      <c r="F6" s="18">
        <v>67330.25</v>
      </c>
      <c r="G6" s="19"/>
      <c r="H6" s="45">
        <f>(15884/12)*2</f>
        <v>2647.3333333333335</v>
      </c>
      <c r="I6" s="46"/>
    </row>
    <row r="7" spans="1:10" ht="15" x14ac:dyDescent="0.25">
      <c r="A7" s="120" t="s">
        <v>5</v>
      </c>
      <c r="B7" s="116">
        <v>1600</v>
      </c>
      <c r="C7" s="94">
        <f>($H$7/2)*1.67</f>
        <v>1670</v>
      </c>
      <c r="D7" s="82"/>
      <c r="E7" s="17"/>
      <c r="F7" s="18"/>
      <c r="G7" s="20"/>
      <c r="H7" s="45">
        <v>2000</v>
      </c>
      <c r="I7" s="75"/>
    </row>
    <row r="8" spans="1:10" ht="15" x14ac:dyDescent="0.25">
      <c r="A8" s="120" t="s">
        <v>6</v>
      </c>
      <c r="B8" s="117">
        <v>41203</v>
      </c>
      <c r="C8" s="94">
        <f>($H$8/2)*1.67</f>
        <v>35132.346666666665</v>
      </c>
      <c r="D8" s="83"/>
      <c r="E8" s="17"/>
      <c r="F8" s="18"/>
      <c r="G8" s="19"/>
      <c r="H8" s="45">
        <f>(252448/12)*2</f>
        <v>42074.666666666664</v>
      </c>
      <c r="I8" s="75"/>
    </row>
    <row r="9" spans="1:10" ht="15" x14ac:dyDescent="0.25">
      <c r="A9" s="120" t="s">
        <v>7</v>
      </c>
      <c r="B9" s="116">
        <v>7200</v>
      </c>
      <c r="C9" s="94">
        <f>$H$9</f>
        <v>7200</v>
      </c>
      <c r="D9" s="82"/>
      <c r="E9" s="17"/>
      <c r="F9" s="18"/>
      <c r="G9" s="19"/>
      <c r="H9" s="46">
        <v>7200</v>
      </c>
      <c r="I9" s="75"/>
    </row>
    <row r="10" spans="1:10" ht="15.75" thickBot="1" x14ac:dyDescent="0.3">
      <c r="A10" s="121"/>
      <c r="B10" s="118"/>
      <c r="C10" s="96"/>
      <c r="D10" s="82"/>
      <c r="E10" s="17"/>
      <c r="F10" s="18"/>
      <c r="G10" s="19"/>
      <c r="H10" s="38"/>
      <c r="I10" s="73"/>
      <c r="J10" s="14"/>
    </row>
    <row r="11" spans="1:10" ht="13.5" thickBot="1" x14ac:dyDescent="0.25">
      <c r="A11" s="48" t="s">
        <v>8</v>
      </c>
      <c r="B11" s="80">
        <f>SUM(B3:B10)</f>
        <v>269321</v>
      </c>
      <c r="C11" s="134">
        <f>SUM(C4:C9)</f>
        <v>239198.75</v>
      </c>
      <c r="D11" s="21"/>
      <c r="E11" s="21"/>
      <c r="F11" s="21">
        <f>SUM(F4:F10)</f>
        <v>201990.75</v>
      </c>
      <c r="G11" s="22">
        <f>C11-F11</f>
        <v>37208</v>
      </c>
      <c r="H11" s="39">
        <f>SUM(H4:H9)</f>
        <v>284771</v>
      </c>
      <c r="I11" s="76"/>
      <c r="J11" s="4"/>
    </row>
    <row r="12" spans="1:10" ht="15" x14ac:dyDescent="0.25">
      <c r="A12" s="96"/>
      <c r="B12" s="119"/>
      <c r="C12" s="96"/>
      <c r="D12" s="84"/>
      <c r="E12" s="26"/>
      <c r="F12" s="18"/>
      <c r="G12" s="26"/>
      <c r="H12" s="45"/>
      <c r="I12" s="73"/>
      <c r="J12" s="4"/>
    </row>
    <row r="13" spans="1:10" ht="15" x14ac:dyDescent="0.25">
      <c r="A13" s="96" t="s">
        <v>38</v>
      </c>
      <c r="B13" s="116">
        <v>7000</v>
      </c>
      <c r="C13" s="95">
        <v>4000</v>
      </c>
      <c r="D13" s="82">
        <v>43747</v>
      </c>
      <c r="E13" s="17" t="s">
        <v>46</v>
      </c>
      <c r="F13" s="18">
        <v>686.71</v>
      </c>
      <c r="G13" s="19"/>
      <c r="H13" s="45">
        <v>4000</v>
      </c>
      <c r="I13" s="46"/>
      <c r="J13" s="4"/>
    </row>
    <row r="14" spans="1:10" ht="15" x14ac:dyDescent="0.25">
      <c r="A14" s="96" t="s">
        <v>9</v>
      </c>
      <c r="B14" s="116">
        <v>1350</v>
      </c>
      <c r="C14" s="95">
        <v>1350</v>
      </c>
      <c r="D14" s="82">
        <v>43747</v>
      </c>
      <c r="E14" s="17" t="s">
        <v>46</v>
      </c>
      <c r="F14" s="18">
        <v>1350</v>
      </c>
      <c r="G14" s="19"/>
      <c r="H14" s="45">
        <v>1350</v>
      </c>
      <c r="I14" s="46"/>
      <c r="J14" s="4"/>
    </row>
    <row r="15" spans="1:10" ht="15" x14ac:dyDescent="0.25">
      <c r="A15" s="96" t="s">
        <v>10</v>
      </c>
      <c r="B15" s="116">
        <v>4998</v>
      </c>
      <c r="C15" s="95">
        <v>4998</v>
      </c>
      <c r="D15" s="82">
        <v>43969</v>
      </c>
      <c r="E15" s="17" t="s">
        <v>51</v>
      </c>
      <c r="F15" s="18">
        <v>4997.58</v>
      </c>
      <c r="G15" s="19"/>
      <c r="H15" s="45">
        <v>4998</v>
      </c>
      <c r="I15" s="46"/>
      <c r="J15" s="4"/>
    </row>
    <row r="16" spans="1:10" ht="15" x14ac:dyDescent="0.25">
      <c r="A16" s="96" t="s">
        <v>11</v>
      </c>
      <c r="B16" s="116">
        <v>16560</v>
      </c>
      <c r="C16" s="95">
        <v>16560</v>
      </c>
      <c r="D16" s="82">
        <v>43747</v>
      </c>
      <c r="E16" s="17" t="s">
        <v>46</v>
      </c>
      <c r="F16" s="18">
        <v>4140</v>
      </c>
      <c r="G16" s="19"/>
      <c r="H16" s="45">
        <v>16560</v>
      </c>
      <c r="I16" s="46"/>
      <c r="J16" s="4"/>
    </row>
    <row r="17" spans="1:11" ht="15" x14ac:dyDescent="0.25">
      <c r="A17" s="96" t="s">
        <v>12</v>
      </c>
      <c r="B17" s="116">
        <v>3000</v>
      </c>
      <c r="C17" s="95">
        <v>1000</v>
      </c>
      <c r="D17" s="82">
        <v>43747</v>
      </c>
      <c r="E17" s="17" t="s">
        <v>46</v>
      </c>
      <c r="F17" s="18">
        <v>750</v>
      </c>
      <c r="G17" s="19"/>
      <c r="H17" s="45">
        <v>1000</v>
      </c>
      <c r="I17" s="46"/>
      <c r="J17" s="4"/>
    </row>
    <row r="18" spans="1:11" ht="15" x14ac:dyDescent="0.25">
      <c r="A18" s="96" t="s">
        <v>13</v>
      </c>
      <c r="B18" s="116">
        <v>3500</v>
      </c>
      <c r="C18" s="95">
        <v>500</v>
      </c>
      <c r="D18" s="82">
        <v>43747</v>
      </c>
      <c r="E18" s="17" t="s">
        <v>46</v>
      </c>
      <c r="F18" s="18">
        <v>875</v>
      </c>
      <c r="G18" s="19"/>
      <c r="H18" s="45">
        <v>500</v>
      </c>
      <c r="I18" s="46"/>
      <c r="J18" s="4"/>
    </row>
    <row r="19" spans="1:11" ht="15" x14ac:dyDescent="0.25">
      <c r="A19" s="96" t="s">
        <v>14</v>
      </c>
      <c r="B19" s="116">
        <v>3000</v>
      </c>
      <c r="C19" s="95">
        <v>500</v>
      </c>
      <c r="D19" s="82">
        <v>43747</v>
      </c>
      <c r="E19" s="17" t="s">
        <v>46</v>
      </c>
      <c r="F19" s="18">
        <v>750</v>
      </c>
      <c r="G19" s="19"/>
      <c r="H19" s="45">
        <v>1000</v>
      </c>
      <c r="I19" s="46"/>
    </row>
    <row r="20" spans="1:11" ht="15" x14ac:dyDescent="0.25">
      <c r="A20" s="96" t="s">
        <v>47</v>
      </c>
      <c r="B20" s="116">
        <v>5000</v>
      </c>
      <c r="C20" s="95">
        <v>2400</v>
      </c>
      <c r="D20" s="82">
        <v>43747</v>
      </c>
      <c r="E20" s="17" t="s">
        <v>46</v>
      </c>
      <c r="F20" s="18">
        <v>1250</v>
      </c>
      <c r="G20" s="19"/>
      <c r="H20" s="45">
        <v>2000</v>
      </c>
      <c r="I20" s="46"/>
      <c r="J20" s="4"/>
    </row>
    <row r="21" spans="1:11" ht="15" x14ac:dyDescent="0.25">
      <c r="A21" s="96" t="s">
        <v>15</v>
      </c>
      <c r="B21" s="116">
        <v>3000</v>
      </c>
      <c r="C21" s="95">
        <v>2000</v>
      </c>
      <c r="D21" s="82">
        <v>43747</v>
      </c>
      <c r="E21" s="17" t="s">
        <v>46</v>
      </c>
      <c r="F21" s="18">
        <v>750</v>
      </c>
      <c r="G21" s="19"/>
      <c r="H21" s="45">
        <v>1200</v>
      </c>
      <c r="I21" s="46"/>
      <c r="J21" s="8"/>
      <c r="K21" s="8"/>
    </row>
    <row r="22" spans="1:11" ht="15" x14ac:dyDescent="0.25">
      <c r="A22" s="96" t="s">
        <v>16</v>
      </c>
      <c r="B22" s="116">
        <v>12531</v>
      </c>
      <c r="C22" s="95">
        <f>(105085/12)*1.67</f>
        <v>14624.329166666666</v>
      </c>
      <c r="D22" s="82">
        <v>43747</v>
      </c>
      <c r="E22" s="17" t="s">
        <v>46</v>
      </c>
      <c r="F22" s="18">
        <v>3132.75</v>
      </c>
      <c r="G22" s="19"/>
      <c r="H22" s="45">
        <f>(105085/12)*2</f>
        <v>17514.166666666668</v>
      </c>
      <c r="I22" s="46"/>
    </row>
    <row r="23" spans="1:11" ht="15.75" thickBot="1" x14ac:dyDescent="0.3">
      <c r="A23" s="96"/>
      <c r="B23" s="116"/>
      <c r="C23" s="96"/>
      <c r="D23" s="85"/>
      <c r="E23" s="28"/>
      <c r="F23" s="30">
        <f>SUM(F11:F22)</f>
        <v>220672.78999999998</v>
      </c>
      <c r="G23" s="28"/>
      <c r="H23" s="45"/>
      <c r="I23" s="73"/>
    </row>
    <row r="24" spans="1:11" ht="15.75" thickBot="1" x14ac:dyDescent="0.3">
      <c r="A24" s="135" t="s">
        <v>17</v>
      </c>
      <c r="B24" s="80">
        <f>SUM(B12:B22)</f>
        <v>59939</v>
      </c>
      <c r="C24" s="136">
        <f>SUM(C13:C22)</f>
        <v>47932.329166666663</v>
      </c>
      <c r="D24" s="86"/>
      <c r="E24" s="31"/>
      <c r="F24" s="6">
        <f>SUM(F12:F22)</f>
        <v>18682.04</v>
      </c>
      <c r="G24" s="6">
        <f>C24-F24</f>
        <v>29250.289166666662</v>
      </c>
      <c r="H24" s="47">
        <f>SUM(H12:H23)</f>
        <v>50122.166666666672</v>
      </c>
      <c r="I24" s="75"/>
    </row>
    <row r="25" spans="1:11" ht="15.75" thickBot="1" x14ac:dyDescent="0.3">
      <c r="A25" s="123"/>
      <c r="B25" s="81"/>
      <c r="C25" s="96"/>
      <c r="D25" s="87"/>
      <c r="E25" s="35"/>
      <c r="F25" s="34"/>
      <c r="G25" s="34"/>
      <c r="H25" s="40"/>
      <c r="I25" s="73"/>
    </row>
    <row r="26" spans="1:11" ht="15.75" thickBot="1" x14ac:dyDescent="0.3">
      <c r="A26" s="137" t="s">
        <v>59</v>
      </c>
      <c r="B26" s="138">
        <f>B11+B24</f>
        <v>329260</v>
      </c>
      <c r="C26" s="139">
        <f>C11+C24</f>
        <v>287131.07916666666</v>
      </c>
      <c r="D26" s="87"/>
      <c r="E26" s="35"/>
      <c r="F26" s="34"/>
      <c r="G26" s="34"/>
      <c r="H26" s="40"/>
      <c r="I26" s="49">
        <f>C26/B26</f>
        <v>0.87204968464637878</v>
      </c>
      <c r="J26" s="49"/>
    </row>
    <row r="27" spans="1:11" ht="15.75" thickBot="1" x14ac:dyDescent="0.3">
      <c r="A27" s="96"/>
      <c r="B27" s="58"/>
      <c r="C27" s="98"/>
      <c r="D27" s="88"/>
      <c r="E27" s="19"/>
      <c r="F27" s="18"/>
      <c r="G27" s="19"/>
      <c r="H27" s="38"/>
      <c r="I27" s="73"/>
    </row>
    <row r="28" spans="1:11" ht="13.5" thickBot="1" x14ac:dyDescent="0.25">
      <c r="A28" s="124" t="s">
        <v>18</v>
      </c>
      <c r="B28" s="62"/>
      <c r="C28" s="99"/>
      <c r="D28" s="7"/>
      <c r="E28" s="7"/>
      <c r="F28" s="7"/>
      <c r="G28" s="7"/>
      <c r="H28" s="41"/>
      <c r="I28" s="73"/>
    </row>
    <row r="29" spans="1:11" ht="15" x14ac:dyDescent="0.25">
      <c r="A29" s="96" t="s">
        <v>19</v>
      </c>
      <c r="B29" s="58"/>
      <c r="C29" s="100">
        <v>5000</v>
      </c>
      <c r="D29" s="82">
        <v>43787</v>
      </c>
      <c r="E29" s="17" t="s">
        <v>39</v>
      </c>
      <c r="F29" s="18">
        <v>5000</v>
      </c>
      <c r="G29" s="36">
        <f>C29-F29</f>
        <v>0</v>
      </c>
      <c r="H29" s="42"/>
    </row>
    <row r="30" spans="1:11" ht="15" x14ac:dyDescent="0.25">
      <c r="A30" s="96"/>
      <c r="B30" s="58"/>
      <c r="C30" s="101"/>
      <c r="D30" s="88"/>
      <c r="E30" s="19"/>
      <c r="F30" s="18"/>
      <c r="G30" s="19"/>
      <c r="H30" s="38"/>
    </row>
    <row r="31" spans="1:11" ht="15" x14ac:dyDescent="0.25">
      <c r="A31" s="96" t="s">
        <v>20</v>
      </c>
      <c r="B31" s="58"/>
      <c r="C31" s="101">
        <v>113415</v>
      </c>
      <c r="D31" s="82">
        <v>43747</v>
      </c>
      <c r="E31" s="17" t="s">
        <v>46</v>
      </c>
      <c r="F31" s="18">
        <v>28162.98</v>
      </c>
      <c r="G31" s="19"/>
      <c r="H31" s="38"/>
    </row>
    <row r="32" spans="1:11" ht="15" x14ac:dyDescent="0.25">
      <c r="A32" s="96"/>
      <c r="B32" s="58"/>
      <c r="C32" s="101"/>
      <c r="D32" s="82">
        <v>43790</v>
      </c>
      <c r="E32" s="17" t="s">
        <v>48</v>
      </c>
      <c r="F32" s="18">
        <v>9442.5300000000007</v>
      </c>
      <c r="G32" s="19"/>
      <c r="H32" s="38"/>
    </row>
    <row r="33" spans="1:8" ht="15" x14ac:dyDescent="0.25">
      <c r="A33" s="96" t="s">
        <v>21</v>
      </c>
      <c r="B33" s="58"/>
      <c r="C33" s="101">
        <v>171935</v>
      </c>
      <c r="D33" s="82">
        <v>43747</v>
      </c>
      <c r="E33" s="17" t="s">
        <v>46</v>
      </c>
      <c r="F33" s="18">
        <v>41922.69</v>
      </c>
      <c r="G33" s="19"/>
      <c r="H33" s="38"/>
    </row>
    <row r="34" spans="1:8" ht="15" x14ac:dyDescent="0.25">
      <c r="A34" s="96"/>
      <c r="B34" s="58"/>
      <c r="C34" s="101"/>
      <c r="D34" s="82">
        <v>43790</v>
      </c>
      <c r="E34" s="17" t="s">
        <v>48</v>
      </c>
      <c r="F34" s="18">
        <v>13974.23</v>
      </c>
      <c r="G34" s="19"/>
      <c r="H34" s="38"/>
    </row>
    <row r="35" spans="1:8" ht="15" x14ac:dyDescent="0.25">
      <c r="A35" s="96" t="s">
        <v>22</v>
      </c>
      <c r="B35" s="58"/>
      <c r="C35" s="101">
        <v>10000</v>
      </c>
      <c r="D35" s="82">
        <v>43830</v>
      </c>
      <c r="E35" s="17" t="s">
        <v>40</v>
      </c>
      <c r="F35" s="18">
        <v>42</v>
      </c>
      <c r="G35" s="19"/>
      <c r="H35" s="38"/>
    </row>
    <row r="36" spans="1:8" ht="15" x14ac:dyDescent="0.25">
      <c r="A36" s="96"/>
      <c r="B36" s="58"/>
      <c r="C36" s="101"/>
      <c r="D36" s="82">
        <v>43874</v>
      </c>
      <c r="E36" s="17" t="s">
        <v>50</v>
      </c>
      <c r="F36" s="18">
        <v>638.66</v>
      </c>
      <c r="G36" s="19"/>
      <c r="H36" s="38"/>
    </row>
    <row r="37" spans="1:8" ht="15" x14ac:dyDescent="0.25">
      <c r="A37" s="96" t="s">
        <v>23</v>
      </c>
      <c r="B37" s="58"/>
      <c r="C37" s="101">
        <v>85521</v>
      </c>
      <c r="D37" s="82">
        <v>43830</v>
      </c>
      <c r="E37" s="17" t="s">
        <v>40</v>
      </c>
      <c r="F37" s="18">
        <v>16975.8</v>
      </c>
      <c r="G37" s="19"/>
      <c r="H37" s="38"/>
    </row>
    <row r="38" spans="1:8" ht="15" x14ac:dyDescent="0.25">
      <c r="A38" s="96"/>
      <c r="B38" s="58"/>
      <c r="C38" s="101"/>
      <c r="D38" s="82">
        <v>43874</v>
      </c>
      <c r="E38" s="17" t="s">
        <v>50</v>
      </c>
      <c r="F38" s="18">
        <v>17262.150000000001</v>
      </c>
      <c r="G38" s="19"/>
      <c r="H38" s="38"/>
    </row>
    <row r="39" spans="1:8" ht="15" x14ac:dyDescent="0.25">
      <c r="A39" s="96" t="s">
        <v>24</v>
      </c>
      <c r="B39" s="58"/>
      <c r="C39" s="101">
        <v>25000</v>
      </c>
      <c r="D39" s="82">
        <v>43787</v>
      </c>
      <c r="E39" s="17" t="s">
        <v>39</v>
      </c>
      <c r="F39" s="18">
        <v>4215.33</v>
      </c>
      <c r="G39" s="19"/>
      <c r="H39" s="38"/>
    </row>
    <row r="40" spans="1:8" ht="15.75" thickBot="1" x14ac:dyDescent="0.3">
      <c r="A40" s="96"/>
      <c r="B40" s="58"/>
      <c r="C40" s="101"/>
      <c r="D40" s="82">
        <v>43969</v>
      </c>
      <c r="E40" s="17" t="s">
        <v>51</v>
      </c>
      <c r="F40" s="18">
        <v>7738.88</v>
      </c>
      <c r="G40" s="19"/>
      <c r="H40" s="38"/>
    </row>
    <row r="41" spans="1:8" ht="15.75" thickBot="1" x14ac:dyDescent="0.3">
      <c r="A41" s="135" t="s">
        <v>25</v>
      </c>
      <c r="B41" s="140"/>
      <c r="C41" s="141">
        <f>SUM(C29:C40)</f>
        <v>410871</v>
      </c>
      <c r="D41" s="86"/>
      <c r="E41" s="31"/>
      <c r="F41" s="32">
        <f>SUM(F29:F40)</f>
        <v>145375.25</v>
      </c>
      <c r="G41" s="33">
        <f>C41-F41</f>
        <v>265495.75</v>
      </c>
      <c r="H41" s="43"/>
    </row>
    <row r="42" spans="1:8" ht="15" x14ac:dyDescent="0.25">
      <c r="A42" s="120" t="s">
        <v>26</v>
      </c>
      <c r="B42" s="57"/>
      <c r="C42" s="102"/>
      <c r="D42" s="88"/>
      <c r="E42" s="19"/>
      <c r="F42" s="18"/>
      <c r="G42" s="19"/>
      <c r="H42" s="38"/>
    </row>
    <row r="43" spans="1:8" ht="15" x14ac:dyDescent="0.25">
      <c r="A43" s="125"/>
      <c r="B43" s="63"/>
      <c r="C43" s="101"/>
      <c r="D43" s="88"/>
      <c r="E43" s="19"/>
      <c r="F43" s="18"/>
      <c r="G43" s="19"/>
      <c r="H43" s="38"/>
    </row>
    <row r="44" spans="1:8" ht="15" x14ac:dyDescent="0.25">
      <c r="A44" s="126" t="s">
        <v>27</v>
      </c>
      <c r="B44" s="64"/>
      <c r="C44" s="101">
        <v>200</v>
      </c>
      <c r="D44" s="89">
        <v>43811</v>
      </c>
      <c r="E44" s="19"/>
      <c r="F44" s="18">
        <v>71.36</v>
      </c>
      <c r="G44" s="19"/>
      <c r="H44" s="38"/>
    </row>
    <row r="45" spans="1:8" ht="15" x14ac:dyDescent="0.25">
      <c r="A45" s="120"/>
      <c r="B45" s="57"/>
      <c r="C45" s="103"/>
      <c r="D45" s="89">
        <v>43853</v>
      </c>
      <c r="E45" s="19"/>
      <c r="F45" s="18">
        <v>25.92</v>
      </c>
      <c r="G45" s="19"/>
      <c r="H45" s="38"/>
    </row>
    <row r="46" spans="1:8" x14ac:dyDescent="0.4">
      <c r="A46" s="127"/>
      <c r="B46" s="65"/>
      <c r="C46" s="104">
        <f>SUM(C43:C45)</f>
        <v>200</v>
      </c>
      <c r="D46" s="88"/>
      <c r="E46" s="19"/>
      <c r="F46" s="18"/>
      <c r="G46" s="36">
        <f>-SUM(F43:F46)+C44</f>
        <v>102.72</v>
      </c>
      <c r="H46" s="42"/>
    </row>
    <row r="47" spans="1:8" x14ac:dyDescent="0.4">
      <c r="A47" s="108"/>
      <c r="B47" s="66"/>
      <c r="C47" s="105"/>
      <c r="D47" s="88"/>
      <c r="E47" s="19"/>
      <c r="F47" s="18"/>
      <c r="G47" s="19"/>
      <c r="H47" s="38"/>
    </row>
    <row r="48" spans="1:8" x14ac:dyDescent="0.4">
      <c r="A48" s="128" t="s">
        <v>28</v>
      </c>
      <c r="B48" s="67"/>
      <c r="C48" s="106"/>
      <c r="D48" s="88"/>
      <c r="E48" s="19"/>
      <c r="F48" s="18"/>
      <c r="G48" s="19"/>
      <c r="H48" s="38"/>
    </row>
    <row r="49" spans="1:11" x14ac:dyDescent="0.4">
      <c r="A49" s="128" t="s">
        <v>36</v>
      </c>
      <c r="B49" s="67"/>
      <c r="C49" s="107">
        <f>C11+C24+C41+C46</f>
        <v>698202.0791666666</v>
      </c>
      <c r="D49" s="88"/>
      <c r="E49" s="19"/>
      <c r="F49" s="18">
        <f>F41+F23+F45+F44</f>
        <v>366145.31999999995</v>
      </c>
      <c r="G49" s="19"/>
      <c r="H49" s="38"/>
    </row>
    <row r="50" spans="1:11" x14ac:dyDescent="0.4">
      <c r="A50" s="96"/>
      <c r="B50" s="58"/>
      <c r="C50" s="108"/>
      <c r="D50" s="88"/>
      <c r="E50" s="19"/>
      <c r="F50" s="18"/>
      <c r="G50" s="19"/>
      <c r="H50" s="38"/>
    </row>
    <row r="51" spans="1:11" x14ac:dyDescent="0.4">
      <c r="A51" s="129" t="s">
        <v>37</v>
      </c>
      <c r="B51" s="61"/>
      <c r="C51" s="97">
        <f>C56</f>
        <v>627950.34</v>
      </c>
      <c r="D51" s="88"/>
      <c r="E51" s="19"/>
      <c r="F51" s="9">
        <f>F41+F24+F11</f>
        <v>366048.04000000004</v>
      </c>
      <c r="G51" s="9">
        <f>C51-F51</f>
        <v>261902.29999999993</v>
      </c>
      <c r="H51" s="44"/>
      <c r="I51" s="73"/>
      <c r="J51" s="73"/>
      <c r="K51" s="73"/>
    </row>
    <row r="52" spans="1:11" ht="15" thickBot="1" x14ac:dyDescent="0.45">
      <c r="A52" s="130" t="s">
        <v>29</v>
      </c>
      <c r="B52" s="68"/>
      <c r="C52" s="109"/>
      <c r="D52" s="90"/>
      <c r="E52" s="27"/>
      <c r="F52" s="29"/>
      <c r="G52" s="27"/>
      <c r="H52" s="38"/>
      <c r="I52" s="73"/>
      <c r="J52" s="73"/>
      <c r="K52" s="73"/>
    </row>
    <row r="53" spans="1:11" x14ac:dyDescent="0.4">
      <c r="A53" s="96"/>
      <c r="B53" s="58"/>
      <c r="C53" s="101" t="s">
        <v>30</v>
      </c>
      <c r="D53" s="88"/>
      <c r="E53" s="19"/>
      <c r="F53" s="18"/>
      <c r="G53" s="19"/>
      <c r="H53" s="38"/>
      <c r="I53" s="73"/>
      <c r="J53" s="73"/>
      <c r="K53" s="73"/>
    </row>
    <row r="54" spans="1:11" x14ac:dyDescent="0.4">
      <c r="A54" s="120" t="s">
        <v>72</v>
      </c>
      <c r="B54" s="57"/>
      <c r="C54" s="110">
        <f>721782-(721782*0.13)</f>
        <v>627950.34</v>
      </c>
      <c r="D54" s="88"/>
      <c r="E54" s="19"/>
      <c r="F54" s="18"/>
      <c r="G54" s="19"/>
      <c r="H54" s="38"/>
      <c r="I54" s="73"/>
      <c r="J54" s="73"/>
      <c r="K54" s="73"/>
    </row>
    <row r="55" spans="1:11" x14ac:dyDescent="0.4">
      <c r="A55" s="120" t="s">
        <v>73</v>
      </c>
      <c r="B55" s="57"/>
      <c r="C55" s="111">
        <v>0</v>
      </c>
      <c r="D55" s="88"/>
      <c r="E55" s="19"/>
      <c r="F55" s="18"/>
      <c r="G55" s="19"/>
      <c r="H55" s="38"/>
      <c r="I55" s="73"/>
      <c r="J55" s="73"/>
      <c r="K55" s="73"/>
    </row>
    <row r="56" spans="1:11" ht="15" thickBot="1" x14ac:dyDescent="0.45">
      <c r="A56" s="131"/>
      <c r="B56" s="69"/>
      <c r="C56" s="112">
        <f>SUM(C54:C55)</f>
        <v>627950.34</v>
      </c>
      <c r="D56" s="88"/>
      <c r="E56" s="19"/>
      <c r="F56" s="18"/>
      <c r="G56" s="19"/>
      <c r="H56" s="38"/>
      <c r="I56" s="73"/>
      <c r="J56" s="73"/>
      <c r="K56" s="73"/>
    </row>
    <row r="57" spans="1:11" ht="15" thickTop="1" x14ac:dyDescent="0.4">
      <c r="A57" s="122" t="s">
        <v>74</v>
      </c>
      <c r="B57" s="59"/>
      <c r="C57" s="113">
        <v>0</v>
      </c>
      <c r="D57" s="88"/>
      <c r="E57" s="19"/>
      <c r="F57" s="18"/>
      <c r="G57" s="19"/>
      <c r="H57" s="38"/>
      <c r="I57" s="73"/>
      <c r="J57" s="73"/>
      <c r="K57" s="73"/>
    </row>
    <row r="58" spans="1:11" x14ac:dyDescent="0.4">
      <c r="A58" s="122" t="s">
        <v>31</v>
      </c>
      <c r="B58" s="59"/>
      <c r="C58" s="113">
        <v>61904</v>
      </c>
      <c r="D58" s="88"/>
      <c r="E58" s="19"/>
      <c r="F58" s="18"/>
      <c r="G58" s="19"/>
      <c r="H58" s="38"/>
      <c r="I58" s="73"/>
      <c r="J58" s="73"/>
      <c r="K58" s="73"/>
    </row>
    <row r="59" spans="1:11" x14ac:dyDescent="0.4">
      <c r="A59" s="122" t="s">
        <v>32</v>
      </c>
      <c r="B59" s="59"/>
      <c r="C59" s="113">
        <v>69567.399999999994</v>
      </c>
      <c r="D59" s="88"/>
      <c r="E59" s="19"/>
      <c r="F59" s="18"/>
      <c r="G59" s="19"/>
      <c r="H59" s="38"/>
      <c r="I59" s="73"/>
      <c r="J59" s="73"/>
      <c r="K59" s="73"/>
    </row>
    <row r="60" spans="1:11" x14ac:dyDescent="0.4">
      <c r="A60" s="122" t="s">
        <v>33</v>
      </c>
      <c r="B60" s="59"/>
      <c r="C60" s="113">
        <v>62126.43</v>
      </c>
      <c r="D60" s="88"/>
      <c r="E60" s="19"/>
      <c r="F60" s="18"/>
      <c r="G60" s="19"/>
      <c r="H60" s="38"/>
      <c r="I60" s="73"/>
      <c r="J60" s="73"/>
      <c r="K60" s="73"/>
    </row>
    <row r="61" spans="1:11" x14ac:dyDescent="0.4">
      <c r="A61" s="122" t="s">
        <v>34</v>
      </c>
      <c r="B61" s="59"/>
      <c r="C61" s="113">
        <v>60848.61</v>
      </c>
      <c r="D61" s="88"/>
      <c r="E61" s="19"/>
      <c r="F61" s="18"/>
      <c r="G61" s="19"/>
      <c r="H61" s="38"/>
      <c r="I61" s="73"/>
      <c r="J61" s="73"/>
      <c r="K61" s="73"/>
    </row>
    <row r="62" spans="1:11" ht="15" thickBot="1" x14ac:dyDescent="0.45">
      <c r="A62" s="132"/>
      <c r="B62" s="70"/>
      <c r="C62" s="114">
        <f>SUM(C57:C61)</f>
        <v>254446.44</v>
      </c>
      <c r="D62" s="88"/>
      <c r="E62" s="19"/>
      <c r="F62" s="18"/>
      <c r="G62" s="19"/>
      <c r="H62" s="38"/>
      <c r="I62" s="73"/>
      <c r="J62" s="73"/>
      <c r="K62" s="73"/>
    </row>
    <row r="63" spans="1:11" ht="15.45" thickTop="1" thickBot="1" x14ac:dyDescent="0.45">
      <c r="A63" s="133"/>
      <c r="B63" s="71"/>
      <c r="C63" s="115"/>
      <c r="D63" s="90"/>
      <c r="E63" s="27"/>
      <c r="F63" s="29"/>
      <c r="G63" s="27"/>
      <c r="H63" s="38"/>
      <c r="I63" s="73"/>
      <c r="J63" s="73"/>
      <c r="K63" s="73"/>
    </row>
    <row r="64" spans="1:11" x14ac:dyDescent="0.4">
      <c r="A64" s="2" t="s">
        <v>64</v>
      </c>
      <c r="C64" s="10"/>
      <c r="I64" s="73"/>
      <c r="J64" s="73"/>
      <c r="K64" s="73"/>
    </row>
    <row r="65" spans="1:11" x14ac:dyDescent="0.4">
      <c r="A65" s="11" t="s">
        <v>65</v>
      </c>
      <c r="B65" s="11"/>
      <c r="C65" s="12">
        <v>310547</v>
      </c>
      <c r="D65" s="2"/>
      <c r="I65" s="73"/>
      <c r="J65" s="73"/>
      <c r="K65" s="73"/>
    </row>
    <row r="66" spans="1:11" x14ac:dyDescent="0.4">
      <c r="A66" s="11" t="s">
        <v>61</v>
      </c>
      <c r="B66" s="11"/>
      <c r="C66" s="12">
        <f>C54</f>
        <v>627950.34</v>
      </c>
      <c r="D66" s="2"/>
      <c r="I66" s="73"/>
      <c r="J66" s="73"/>
      <c r="K66" s="73"/>
    </row>
    <row r="67" spans="1:11" x14ac:dyDescent="0.4">
      <c r="A67" s="11"/>
      <c r="B67" s="11"/>
      <c r="C67" s="52"/>
      <c r="D67" s="53"/>
      <c r="I67" s="73"/>
      <c r="J67" s="73"/>
      <c r="K67" s="73"/>
    </row>
    <row r="68" spans="1:11" x14ac:dyDescent="0.4">
      <c r="A68" s="11" t="s">
        <v>62</v>
      </c>
      <c r="B68" s="11"/>
      <c r="C68" s="52">
        <f>C49</f>
        <v>698202.0791666666</v>
      </c>
      <c r="D68" s="53"/>
      <c r="I68" s="77"/>
      <c r="J68" s="73"/>
      <c r="K68" s="73"/>
    </row>
    <row r="69" spans="1:11" x14ac:dyDescent="0.4">
      <c r="A69" s="11" t="s">
        <v>63</v>
      </c>
      <c r="B69" s="11"/>
      <c r="C69" s="52">
        <f>C57</f>
        <v>0</v>
      </c>
      <c r="D69" s="53"/>
      <c r="I69" s="77"/>
      <c r="J69" s="73"/>
      <c r="K69" s="73"/>
    </row>
    <row r="70" spans="1:11" ht="15" thickBot="1" x14ac:dyDescent="0.45">
      <c r="A70" s="11"/>
      <c r="B70" s="11"/>
      <c r="C70" s="54">
        <f>C65+C66-C68-C69</f>
        <v>240295.26083333336</v>
      </c>
      <c r="D70" s="53"/>
      <c r="I70" s="73"/>
      <c r="J70" s="73"/>
      <c r="K70" s="73"/>
    </row>
    <row r="71" spans="1:11" ht="15" thickTop="1" x14ac:dyDescent="0.4">
      <c r="A71" s="11" t="s">
        <v>75</v>
      </c>
      <c r="C71" s="4">
        <f>C49-C51</f>
        <v>70251.739166666637</v>
      </c>
    </row>
    <row r="72" spans="1:11" x14ac:dyDescent="0.4">
      <c r="A72" s="11"/>
      <c r="B72" s="11"/>
    </row>
    <row r="73" spans="1:11" x14ac:dyDescent="0.4">
      <c r="A73" s="11"/>
      <c r="B73" s="11"/>
    </row>
    <row r="74" spans="1:11" x14ac:dyDescent="0.4">
      <c r="A74" s="11"/>
      <c r="B74" s="11"/>
    </row>
    <row r="113" spans="4:8" x14ac:dyDescent="0.4">
      <c r="D113" s="23"/>
      <c r="E113" s="24"/>
    </row>
    <row r="114" spans="4:8" x14ac:dyDescent="0.4">
      <c r="E114" s="24"/>
    </row>
    <row r="115" spans="4:8" x14ac:dyDescent="0.4">
      <c r="E115" s="24"/>
    </row>
    <row r="116" spans="4:8" x14ac:dyDescent="0.4">
      <c r="E116" s="24"/>
    </row>
    <row r="117" spans="4:8" x14ac:dyDescent="0.4">
      <c r="D117" s="25"/>
      <c r="E117" s="24"/>
      <c r="F117" s="25"/>
    </row>
    <row r="118" spans="4:8" x14ac:dyDescent="0.4">
      <c r="E118" s="24"/>
    </row>
    <row r="119" spans="4:8" ht="12.45" x14ac:dyDescent="0.3">
      <c r="D119" s="24"/>
      <c r="E119" s="24"/>
      <c r="F119" s="24"/>
      <c r="G119" s="24"/>
      <c r="H119" s="24"/>
    </row>
  </sheetData>
  <mergeCells count="1">
    <mergeCell ref="D1:F1"/>
  </mergeCells>
  <printOptions verticalCentered="1"/>
  <pageMargins left="2" right="0.25" top="0.5" bottom="0.5" header="0.3" footer="0.3"/>
  <pageSetup scale="66" orientation="portrait" r:id="rId1"/>
  <headerFooter alignWithMargins="0">
    <oddFooter>&amp;Z&amp;F</oddFooter>
  </headerFooter>
  <rowBreaks count="2" manualBreakCount="2">
    <brk id="27" max="9" man="1"/>
    <brk id="70" max="9" man="1"/>
  </rowBreaks>
  <colBreaks count="1" manualBreakCount="1">
    <brk id="6" max="6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2"/>
  <sheetViews>
    <sheetView tabSelected="1" zoomScaleNormal="100" workbookViewId="0">
      <selection activeCell="A5" sqref="A5"/>
    </sheetView>
  </sheetViews>
  <sheetFormatPr defaultRowHeight="14.6" x14ac:dyDescent="0.4"/>
  <cols>
    <col min="1" max="1" width="54.3046875" style="2" customWidth="1"/>
    <col min="2" max="2" width="54.3046875" style="2" hidden="1" customWidth="1"/>
    <col min="3" max="3" width="35.3828125" style="2" customWidth="1"/>
    <col min="4" max="8" width="16.69140625" hidden="1" customWidth="1"/>
    <col min="9" max="9" width="12.3828125" style="2" bestFit="1" customWidth="1"/>
    <col min="10" max="10" width="11.15234375" style="2" bestFit="1" customWidth="1"/>
    <col min="11" max="11" width="12" style="2" customWidth="1"/>
    <col min="12" max="259" width="9.15234375" style="2"/>
    <col min="260" max="260" width="47.69140625" style="2" customWidth="1"/>
    <col min="261" max="261" width="25.69140625" style="2" customWidth="1"/>
    <col min="262" max="264" width="11.69140625" style="2" customWidth="1"/>
    <col min="265" max="265" width="10.15234375" style="2" bestFit="1" customWidth="1"/>
    <col min="266" max="266" width="11.15234375" style="2" bestFit="1" customWidth="1"/>
    <col min="267" max="267" width="20.53515625" style="2" customWidth="1"/>
    <col min="268" max="515" width="9.15234375" style="2"/>
    <col min="516" max="516" width="47.69140625" style="2" customWidth="1"/>
    <col min="517" max="517" width="25.69140625" style="2" customWidth="1"/>
    <col min="518" max="520" width="11.69140625" style="2" customWidth="1"/>
    <col min="521" max="521" width="10.15234375" style="2" bestFit="1" customWidth="1"/>
    <col min="522" max="522" width="11.15234375" style="2" bestFit="1" customWidth="1"/>
    <col min="523" max="523" width="20.53515625" style="2" customWidth="1"/>
    <col min="524" max="771" width="9.15234375" style="2"/>
    <col min="772" max="772" width="47.69140625" style="2" customWidth="1"/>
    <col min="773" max="773" width="25.69140625" style="2" customWidth="1"/>
    <col min="774" max="776" width="11.69140625" style="2" customWidth="1"/>
    <col min="777" max="777" width="10.15234375" style="2" bestFit="1" customWidth="1"/>
    <col min="778" max="778" width="11.15234375" style="2" bestFit="1" customWidth="1"/>
    <col min="779" max="779" width="20.53515625" style="2" customWidth="1"/>
    <col min="780" max="1027" width="9.15234375" style="2"/>
    <col min="1028" max="1028" width="47.69140625" style="2" customWidth="1"/>
    <col min="1029" max="1029" width="25.69140625" style="2" customWidth="1"/>
    <col min="1030" max="1032" width="11.69140625" style="2" customWidth="1"/>
    <col min="1033" max="1033" width="10.15234375" style="2" bestFit="1" customWidth="1"/>
    <col min="1034" max="1034" width="11.15234375" style="2" bestFit="1" customWidth="1"/>
    <col min="1035" max="1035" width="20.53515625" style="2" customWidth="1"/>
    <col min="1036" max="1283" width="9.15234375" style="2"/>
    <col min="1284" max="1284" width="47.69140625" style="2" customWidth="1"/>
    <col min="1285" max="1285" width="25.69140625" style="2" customWidth="1"/>
    <col min="1286" max="1288" width="11.69140625" style="2" customWidth="1"/>
    <col min="1289" max="1289" width="10.15234375" style="2" bestFit="1" customWidth="1"/>
    <col min="1290" max="1290" width="11.15234375" style="2" bestFit="1" customWidth="1"/>
    <col min="1291" max="1291" width="20.53515625" style="2" customWidth="1"/>
    <col min="1292" max="1539" width="9.15234375" style="2"/>
    <col min="1540" max="1540" width="47.69140625" style="2" customWidth="1"/>
    <col min="1541" max="1541" width="25.69140625" style="2" customWidth="1"/>
    <col min="1542" max="1544" width="11.69140625" style="2" customWidth="1"/>
    <col min="1545" max="1545" width="10.15234375" style="2" bestFit="1" customWidth="1"/>
    <col min="1546" max="1546" width="11.15234375" style="2" bestFit="1" customWidth="1"/>
    <col min="1547" max="1547" width="20.53515625" style="2" customWidth="1"/>
    <col min="1548" max="1795" width="9.15234375" style="2"/>
    <col min="1796" max="1796" width="47.69140625" style="2" customWidth="1"/>
    <col min="1797" max="1797" width="25.69140625" style="2" customWidth="1"/>
    <col min="1798" max="1800" width="11.69140625" style="2" customWidth="1"/>
    <col min="1801" max="1801" width="10.15234375" style="2" bestFit="1" customWidth="1"/>
    <col min="1802" max="1802" width="11.15234375" style="2" bestFit="1" customWidth="1"/>
    <col min="1803" max="1803" width="20.53515625" style="2" customWidth="1"/>
    <col min="1804" max="2051" width="9.15234375" style="2"/>
    <col min="2052" max="2052" width="47.69140625" style="2" customWidth="1"/>
    <col min="2053" max="2053" width="25.69140625" style="2" customWidth="1"/>
    <col min="2054" max="2056" width="11.69140625" style="2" customWidth="1"/>
    <col min="2057" max="2057" width="10.15234375" style="2" bestFit="1" customWidth="1"/>
    <col min="2058" max="2058" width="11.15234375" style="2" bestFit="1" customWidth="1"/>
    <col min="2059" max="2059" width="20.53515625" style="2" customWidth="1"/>
    <col min="2060" max="2307" width="9.15234375" style="2"/>
    <col min="2308" max="2308" width="47.69140625" style="2" customWidth="1"/>
    <col min="2309" max="2309" width="25.69140625" style="2" customWidth="1"/>
    <col min="2310" max="2312" width="11.69140625" style="2" customWidth="1"/>
    <col min="2313" max="2313" width="10.15234375" style="2" bestFit="1" customWidth="1"/>
    <col min="2314" max="2314" width="11.15234375" style="2" bestFit="1" customWidth="1"/>
    <col min="2315" max="2315" width="20.53515625" style="2" customWidth="1"/>
    <col min="2316" max="2563" width="9.15234375" style="2"/>
    <col min="2564" max="2564" width="47.69140625" style="2" customWidth="1"/>
    <col min="2565" max="2565" width="25.69140625" style="2" customWidth="1"/>
    <col min="2566" max="2568" width="11.69140625" style="2" customWidth="1"/>
    <col min="2569" max="2569" width="10.15234375" style="2" bestFit="1" customWidth="1"/>
    <col min="2570" max="2570" width="11.15234375" style="2" bestFit="1" customWidth="1"/>
    <col min="2571" max="2571" width="20.53515625" style="2" customWidth="1"/>
    <col min="2572" max="2819" width="9.15234375" style="2"/>
    <col min="2820" max="2820" width="47.69140625" style="2" customWidth="1"/>
    <col min="2821" max="2821" width="25.69140625" style="2" customWidth="1"/>
    <col min="2822" max="2824" width="11.69140625" style="2" customWidth="1"/>
    <col min="2825" max="2825" width="10.15234375" style="2" bestFit="1" customWidth="1"/>
    <col min="2826" max="2826" width="11.15234375" style="2" bestFit="1" customWidth="1"/>
    <col min="2827" max="2827" width="20.53515625" style="2" customWidth="1"/>
    <col min="2828" max="3075" width="9.15234375" style="2"/>
    <col min="3076" max="3076" width="47.69140625" style="2" customWidth="1"/>
    <col min="3077" max="3077" width="25.69140625" style="2" customWidth="1"/>
    <col min="3078" max="3080" width="11.69140625" style="2" customWidth="1"/>
    <col min="3081" max="3081" width="10.15234375" style="2" bestFit="1" customWidth="1"/>
    <col min="3082" max="3082" width="11.15234375" style="2" bestFit="1" customWidth="1"/>
    <col min="3083" max="3083" width="20.53515625" style="2" customWidth="1"/>
    <col min="3084" max="3331" width="9.15234375" style="2"/>
    <col min="3332" max="3332" width="47.69140625" style="2" customWidth="1"/>
    <col min="3333" max="3333" width="25.69140625" style="2" customWidth="1"/>
    <col min="3334" max="3336" width="11.69140625" style="2" customWidth="1"/>
    <col min="3337" max="3337" width="10.15234375" style="2" bestFit="1" customWidth="1"/>
    <col min="3338" max="3338" width="11.15234375" style="2" bestFit="1" customWidth="1"/>
    <col min="3339" max="3339" width="20.53515625" style="2" customWidth="1"/>
    <col min="3340" max="3587" width="9.15234375" style="2"/>
    <col min="3588" max="3588" width="47.69140625" style="2" customWidth="1"/>
    <col min="3589" max="3589" width="25.69140625" style="2" customWidth="1"/>
    <col min="3590" max="3592" width="11.69140625" style="2" customWidth="1"/>
    <col min="3593" max="3593" width="10.15234375" style="2" bestFit="1" customWidth="1"/>
    <col min="3594" max="3594" width="11.15234375" style="2" bestFit="1" customWidth="1"/>
    <col min="3595" max="3595" width="20.53515625" style="2" customWidth="1"/>
    <col min="3596" max="3843" width="9.15234375" style="2"/>
    <col min="3844" max="3844" width="47.69140625" style="2" customWidth="1"/>
    <col min="3845" max="3845" width="25.69140625" style="2" customWidth="1"/>
    <col min="3846" max="3848" width="11.69140625" style="2" customWidth="1"/>
    <col min="3849" max="3849" width="10.15234375" style="2" bestFit="1" customWidth="1"/>
    <col min="3850" max="3850" width="11.15234375" style="2" bestFit="1" customWidth="1"/>
    <col min="3851" max="3851" width="20.53515625" style="2" customWidth="1"/>
    <col min="3852" max="4099" width="9.15234375" style="2"/>
    <col min="4100" max="4100" width="47.69140625" style="2" customWidth="1"/>
    <col min="4101" max="4101" width="25.69140625" style="2" customWidth="1"/>
    <col min="4102" max="4104" width="11.69140625" style="2" customWidth="1"/>
    <col min="4105" max="4105" width="10.15234375" style="2" bestFit="1" customWidth="1"/>
    <col min="4106" max="4106" width="11.15234375" style="2" bestFit="1" customWidth="1"/>
    <col min="4107" max="4107" width="20.53515625" style="2" customWidth="1"/>
    <col min="4108" max="4355" width="9.15234375" style="2"/>
    <col min="4356" max="4356" width="47.69140625" style="2" customWidth="1"/>
    <col min="4357" max="4357" width="25.69140625" style="2" customWidth="1"/>
    <col min="4358" max="4360" width="11.69140625" style="2" customWidth="1"/>
    <col min="4361" max="4361" width="10.15234375" style="2" bestFit="1" customWidth="1"/>
    <col min="4362" max="4362" width="11.15234375" style="2" bestFit="1" customWidth="1"/>
    <col min="4363" max="4363" width="20.53515625" style="2" customWidth="1"/>
    <col min="4364" max="4611" width="9.15234375" style="2"/>
    <col min="4612" max="4612" width="47.69140625" style="2" customWidth="1"/>
    <col min="4613" max="4613" width="25.69140625" style="2" customWidth="1"/>
    <col min="4614" max="4616" width="11.69140625" style="2" customWidth="1"/>
    <col min="4617" max="4617" width="10.15234375" style="2" bestFit="1" customWidth="1"/>
    <col min="4618" max="4618" width="11.15234375" style="2" bestFit="1" customWidth="1"/>
    <col min="4619" max="4619" width="20.53515625" style="2" customWidth="1"/>
    <col min="4620" max="4867" width="9.15234375" style="2"/>
    <col min="4868" max="4868" width="47.69140625" style="2" customWidth="1"/>
    <col min="4869" max="4869" width="25.69140625" style="2" customWidth="1"/>
    <col min="4870" max="4872" width="11.69140625" style="2" customWidth="1"/>
    <col min="4873" max="4873" width="10.15234375" style="2" bestFit="1" customWidth="1"/>
    <col min="4874" max="4874" width="11.15234375" style="2" bestFit="1" customWidth="1"/>
    <col min="4875" max="4875" width="20.53515625" style="2" customWidth="1"/>
    <col min="4876" max="5123" width="9.15234375" style="2"/>
    <col min="5124" max="5124" width="47.69140625" style="2" customWidth="1"/>
    <col min="5125" max="5125" width="25.69140625" style="2" customWidth="1"/>
    <col min="5126" max="5128" width="11.69140625" style="2" customWidth="1"/>
    <col min="5129" max="5129" width="10.15234375" style="2" bestFit="1" customWidth="1"/>
    <col min="5130" max="5130" width="11.15234375" style="2" bestFit="1" customWidth="1"/>
    <col min="5131" max="5131" width="20.53515625" style="2" customWidth="1"/>
    <col min="5132" max="5379" width="9.15234375" style="2"/>
    <col min="5380" max="5380" width="47.69140625" style="2" customWidth="1"/>
    <col min="5381" max="5381" width="25.69140625" style="2" customWidth="1"/>
    <col min="5382" max="5384" width="11.69140625" style="2" customWidth="1"/>
    <col min="5385" max="5385" width="10.15234375" style="2" bestFit="1" customWidth="1"/>
    <col min="5386" max="5386" width="11.15234375" style="2" bestFit="1" customWidth="1"/>
    <col min="5387" max="5387" width="20.53515625" style="2" customWidth="1"/>
    <col min="5388" max="5635" width="9.15234375" style="2"/>
    <col min="5636" max="5636" width="47.69140625" style="2" customWidth="1"/>
    <col min="5637" max="5637" width="25.69140625" style="2" customWidth="1"/>
    <col min="5638" max="5640" width="11.69140625" style="2" customWidth="1"/>
    <col min="5641" max="5641" width="10.15234375" style="2" bestFit="1" customWidth="1"/>
    <col min="5642" max="5642" width="11.15234375" style="2" bestFit="1" customWidth="1"/>
    <col min="5643" max="5643" width="20.53515625" style="2" customWidth="1"/>
    <col min="5644" max="5891" width="9.15234375" style="2"/>
    <col min="5892" max="5892" width="47.69140625" style="2" customWidth="1"/>
    <col min="5893" max="5893" width="25.69140625" style="2" customWidth="1"/>
    <col min="5894" max="5896" width="11.69140625" style="2" customWidth="1"/>
    <col min="5897" max="5897" width="10.15234375" style="2" bestFit="1" customWidth="1"/>
    <col min="5898" max="5898" width="11.15234375" style="2" bestFit="1" customWidth="1"/>
    <col min="5899" max="5899" width="20.53515625" style="2" customWidth="1"/>
    <col min="5900" max="6147" width="9.15234375" style="2"/>
    <col min="6148" max="6148" width="47.69140625" style="2" customWidth="1"/>
    <col min="6149" max="6149" width="25.69140625" style="2" customWidth="1"/>
    <col min="6150" max="6152" width="11.69140625" style="2" customWidth="1"/>
    <col min="6153" max="6153" width="10.15234375" style="2" bestFit="1" customWidth="1"/>
    <col min="6154" max="6154" width="11.15234375" style="2" bestFit="1" customWidth="1"/>
    <col min="6155" max="6155" width="20.53515625" style="2" customWidth="1"/>
    <col min="6156" max="6403" width="9.15234375" style="2"/>
    <col min="6404" max="6404" width="47.69140625" style="2" customWidth="1"/>
    <col min="6405" max="6405" width="25.69140625" style="2" customWidth="1"/>
    <col min="6406" max="6408" width="11.69140625" style="2" customWidth="1"/>
    <col min="6409" max="6409" width="10.15234375" style="2" bestFit="1" customWidth="1"/>
    <col min="6410" max="6410" width="11.15234375" style="2" bestFit="1" customWidth="1"/>
    <col min="6411" max="6411" width="20.53515625" style="2" customWidth="1"/>
    <col min="6412" max="6659" width="9.15234375" style="2"/>
    <col min="6660" max="6660" width="47.69140625" style="2" customWidth="1"/>
    <col min="6661" max="6661" width="25.69140625" style="2" customWidth="1"/>
    <col min="6662" max="6664" width="11.69140625" style="2" customWidth="1"/>
    <col min="6665" max="6665" width="10.15234375" style="2" bestFit="1" customWidth="1"/>
    <col min="6666" max="6666" width="11.15234375" style="2" bestFit="1" customWidth="1"/>
    <col min="6667" max="6667" width="20.53515625" style="2" customWidth="1"/>
    <col min="6668" max="6915" width="9.15234375" style="2"/>
    <col min="6916" max="6916" width="47.69140625" style="2" customWidth="1"/>
    <col min="6917" max="6917" width="25.69140625" style="2" customWidth="1"/>
    <col min="6918" max="6920" width="11.69140625" style="2" customWidth="1"/>
    <col min="6921" max="6921" width="10.15234375" style="2" bestFit="1" customWidth="1"/>
    <col min="6922" max="6922" width="11.15234375" style="2" bestFit="1" customWidth="1"/>
    <col min="6923" max="6923" width="20.53515625" style="2" customWidth="1"/>
    <col min="6924" max="7171" width="9.15234375" style="2"/>
    <col min="7172" max="7172" width="47.69140625" style="2" customWidth="1"/>
    <col min="7173" max="7173" width="25.69140625" style="2" customWidth="1"/>
    <col min="7174" max="7176" width="11.69140625" style="2" customWidth="1"/>
    <col min="7177" max="7177" width="10.15234375" style="2" bestFit="1" customWidth="1"/>
    <col min="7178" max="7178" width="11.15234375" style="2" bestFit="1" customWidth="1"/>
    <col min="7179" max="7179" width="20.53515625" style="2" customWidth="1"/>
    <col min="7180" max="7427" width="9.15234375" style="2"/>
    <col min="7428" max="7428" width="47.69140625" style="2" customWidth="1"/>
    <col min="7429" max="7429" width="25.69140625" style="2" customWidth="1"/>
    <col min="7430" max="7432" width="11.69140625" style="2" customWidth="1"/>
    <col min="7433" max="7433" width="10.15234375" style="2" bestFit="1" customWidth="1"/>
    <col min="7434" max="7434" width="11.15234375" style="2" bestFit="1" customWidth="1"/>
    <col min="7435" max="7435" width="20.53515625" style="2" customWidth="1"/>
    <col min="7436" max="7683" width="9.15234375" style="2"/>
    <col min="7684" max="7684" width="47.69140625" style="2" customWidth="1"/>
    <col min="7685" max="7685" width="25.69140625" style="2" customWidth="1"/>
    <col min="7686" max="7688" width="11.69140625" style="2" customWidth="1"/>
    <col min="7689" max="7689" width="10.15234375" style="2" bestFit="1" customWidth="1"/>
    <col min="7690" max="7690" width="11.15234375" style="2" bestFit="1" customWidth="1"/>
    <col min="7691" max="7691" width="20.53515625" style="2" customWidth="1"/>
    <col min="7692" max="7939" width="9.15234375" style="2"/>
    <col min="7940" max="7940" width="47.69140625" style="2" customWidth="1"/>
    <col min="7941" max="7941" width="25.69140625" style="2" customWidth="1"/>
    <col min="7942" max="7944" width="11.69140625" style="2" customWidth="1"/>
    <col min="7945" max="7945" width="10.15234375" style="2" bestFit="1" customWidth="1"/>
    <col min="7946" max="7946" width="11.15234375" style="2" bestFit="1" customWidth="1"/>
    <col min="7947" max="7947" width="20.53515625" style="2" customWidth="1"/>
    <col min="7948" max="8195" width="9.15234375" style="2"/>
    <col min="8196" max="8196" width="47.69140625" style="2" customWidth="1"/>
    <col min="8197" max="8197" width="25.69140625" style="2" customWidth="1"/>
    <col min="8198" max="8200" width="11.69140625" style="2" customWidth="1"/>
    <col min="8201" max="8201" width="10.15234375" style="2" bestFit="1" customWidth="1"/>
    <col min="8202" max="8202" width="11.15234375" style="2" bestFit="1" customWidth="1"/>
    <col min="8203" max="8203" width="20.53515625" style="2" customWidth="1"/>
    <col min="8204" max="8451" width="9.15234375" style="2"/>
    <col min="8452" max="8452" width="47.69140625" style="2" customWidth="1"/>
    <col min="8453" max="8453" width="25.69140625" style="2" customWidth="1"/>
    <col min="8454" max="8456" width="11.69140625" style="2" customWidth="1"/>
    <col min="8457" max="8457" width="10.15234375" style="2" bestFit="1" customWidth="1"/>
    <col min="8458" max="8458" width="11.15234375" style="2" bestFit="1" customWidth="1"/>
    <col min="8459" max="8459" width="20.53515625" style="2" customWidth="1"/>
    <col min="8460" max="8707" width="9.15234375" style="2"/>
    <col min="8708" max="8708" width="47.69140625" style="2" customWidth="1"/>
    <col min="8709" max="8709" width="25.69140625" style="2" customWidth="1"/>
    <col min="8710" max="8712" width="11.69140625" style="2" customWidth="1"/>
    <col min="8713" max="8713" width="10.15234375" style="2" bestFit="1" customWidth="1"/>
    <col min="8714" max="8714" width="11.15234375" style="2" bestFit="1" customWidth="1"/>
    <col min="8715" max="8715" width="20.53515625" style="2" customWidth="1"/>
    <col min="8716" max="8963" width="9.15234375" style="2"/>
    <col min="8964" max="8964" width="47.69140625" style="2" customWidth="1"/>
    <col min="8965" max="8965" width="25.69140625" style="2" customWidth="1"/>
    <col min="8966" max="8968" width="11.69140625" style="2" customWidth="1"/>
    <col min="8969" max="8969" width="10.15234375" style="2" bestFit="1" customWidth="1"/>
    <col min="8970" max="8970" width="11.15234375" style="2" bestFit="1" customWidth="1"/>
    <col min="8971" max="8971" width="20.53515625" style="2" customWidth="1"/>
    <col min="8972" max="9219" width="9.15234375" style="2"/>
    <col min="9220" max="9220" width="47.69140625" style="2" customWidth="1"/>
    <col min="9221" max="9221" width="25.69140625" style="2" customWidth="1"/>
    <col min="9222" max="9224" width="11.69140625" style="2" customWidth="1"/>
    <col min="9225" max="9225" width="10.15234375" style="2" bestFit="1" customWidth="1"/>
    <col min="9226" max="9226" width="11.15234375" style="2" bestFit="1" customWidth="1"/>
    <col min="9227" max="9227" width="20.53515625" style="2" customWidth="1"/>
    <col min="9228" max="9475" width="9.15234375" style="2"/>
    <col min="9476" max="9476" width="47.69140625" style="2" customWidth="1"/>
    <col min="9477" max="9477" width="25.69140625" style="2" customWidth="1"/>
    <col min="9478" max="9480" width="11.69140625" style="2" customWidth="1"/>
    <col min="9481" max="9481" width="10.15234375" style="2" bestFit="1" customWidth="1"/>
    <col min="9482" max="9482" width="11.15234375" style="2" bestFit="1" customWidth="1"/>
    <col min="9483" max="9483" width="20.53515625" style="2" customWidth="1"/>
    <col min="9484" max="9731" width="9.15234375" style="2"/>
    <col min="9732" max="9732" width="47.69140625" style="2" customWidth="1"/>
    <col min="9733" max="9733" width="25.69140625" style="2" customWidth="1"/>
    <col min="9734" max="9736" width="11.69140625" style="2" customWidth="1"/>
    <col min="9737" max="9737" width="10.15234375" style="2" bestFit="1" customWidth="1"/>
    <col min="9738" max="9738" width="11.15234375" style="2" bestFit="1" customWidth="1"/>
    <col min="9739" max="9739" width="20.53515625" style="2" customWidth="1"/>
    <col min="9740" max="9987" width="9.15234375" style="2"/>
    <col min="9988" max="9988" width="47.69140625" style="2" customWidth="1"/>
    <col min="9989" max="9989" width="25.69140625" style="2" customWidth="1"/>
    <col min="9990" max="9992" width="11.69140625" style="2" customWidth="1"/>
    <col min="9993" max="9993" width="10.15234375" style="2" bestFit="1" customWidth="1"/>
    <col min="9994" max="9994" width="11.15234375" style="2" bestFit="1" customWidth="1"/>
    <col min="9995" max="9995" width="20.53515625" style="2" customWidth="1"/>
    <col min="9996" max="10243" width="9.15234375" style="2"/>
    <col min="10244" max="10244" width="47.69140625" style="2" customWidth="1"/>
    <col min="10245" max="10245" width="25.69140625" style="2" customWidth="1"/>
    <col min="10246" max="10248" width="11.69140625" style="2" customWidth="1"/>
    <col min="10249" max="10249" width="10.15234375" style="2" bestFit="1" customWidth="1"/>
    <col min="10250" max="10250" width="11.15234375" style="2" bestFit="1" customWidth="1"/>
    <col min="10251" max="10251" width="20.53515625" style="2" customWidth="1"/>
    <col min="10252" max="10499" width="9.15234375" style="2"/>
    <col min="10500" max="10500" width="47.69140625" style="2" customWidth="1"/>
    <col min="10501" max="10501" width="25.69140625" style="2" customWidth="1"/>
    <col min="10502" max="10504" width="11.69140625" style="2" customWidth="1"/>
    <col min="10505" max="10505" width="10.15234375" style="2" bestFit="1" customWidth="1"/>
    <col min="10506" max="10506" width="11.15234375" style="2" bestFit="1" customWidth="1"/>
    <col min="10507" max="10507" width="20.53515625" style="2" customWidth="1"/>
    <col min="10508" max="10755" width="9.15234375" style="2"/>
    <col min="10756" max="10756" width="47.69140625" style="2" customWidth="1"/>
    <col min="10757" max="10757" width="25.69140625" style="2" customWidth="1"/>
    <col min="10758" max="10760" width="11.69140625" style="2" customWidth="1"/>
    <col min="10761" max="10761" width="10.15234375" style="2" bestFit="1" customWidth="1"/>
    <col min="10762" max="10762" width="11.15234375" style="2" bestFit="1" customWidth="1"/>
    <col min="10763" max="10763" width="20.53515625" style="2" customWidth="1"/>
    <col min="10764" max="11011" width="9.15234375" style="2"/>
    <col min="11012" max="11012" width="47.69140625" style="2" customWidth="1"/>
    <col min="11013" max="11013" width="25.69140625" style="2" customWidth="1"/>
    <col min="11014" max="11016" width="11.69140625" style="2" customWidth="1"/>
    <col min="11017" max="11017" width="10.15234375" style="2" bestFit="1" customWidth="1"/>
    <col min="11018" max="11018" width="11.15234375" style="2" bestFit="1" customWidth="1"/>
    <col min="11019" max="11019" width="20.53515625" style="2" customWidth="1"/>
    <col min="11020" max="11267" width="9.15234375" style="2"/>
    <col min="11268" max="11268" width="47.69140625" style="2" customWidth="1"/>
    <col min="11269" max="11269" width="25.69140625" style="2" customWidth="1"/>
    <col min="11270" max="11272" width="11.69140625" style="2" customWidth="1"/>
    <col min="11273" max="11273" width="10.15234375" style="2" bestFit="1" customWidth="1"/>
    <col min="11274" max="11274" width="11.15234375" style="2" bestFit="1" customWidth="1"/>
    <col min="11275" max="11275" width="20.53515625" style="2" customWidth="1"/>
    <col min="11276" max="11523" width="9.15234375" style="2"/>
    <col min="11524" max="11524" width="47.69140625" style="2" customWidth="1"/>
    <col min="11525" max="11525" width="25.69140625" style="2" customWidth="1"/>
    <col min="11526" max="11528" width="11.69140625" style="2" customWidth="1"/>
    <col min="11529" max="11529" width="10.15234375" style="2" bestFit="1" customWidth="1"/>
    <col min="11530" max="11530" width="11.15234375" style="2" bestFit="1" customWidth="1"/>
    <col min="11531" max="11531" width="20.53515625" style="2" customWidth="1"/>
    <col min="11532" max="11779" width="9.15234375" style="2"/>
    <col min="11780" max="11780" width="47.69140625" style="2" customWidth="1"/>
    <col min="11781" max="11781" width="25.69140625" style="2" customWidth="1"/>
    <col min="11782" max="11784" width="11.69140625" style="2" customWidth="1"/>
    <col min="11785" max="11785" width="10.15234375" style="2" bestFit="1" customWidth="1"/>
    <col min="11786" max="11786" width="11.15234375" style="2" bestFit="1" customWidth="1"/>
    <col min="11787" max="11787" width="20.53515625" style="2" customWidth="1"/>
    <col min="11788" max="12035" width="9.15234375" style="2"/>
    <col min="12036" max="12036" width="47.69140625" style="2" customWidth="1"/>
    <col min="12037" max="12037" width="25.69140625" style="2" customWidth="1"/>
    <col min="12038" max="12040" width="11.69140625" style="2" customWidth="1"/>
    <col min="12041" max="12041" width="10.15234375" style="2" bestFit="1" customWidth="1"/>
    <col min="12042" max="12042" width="11.15234375" style="2" bestFit="1" customWidth="1"/>
    <col min="12043" max="12043" width="20.53515625" style="2" customWidth="1"/>
    <col min="12044" max="12291" width="9.15234375" style="2"/>
    <col min="12292" max="12292" width="47.69140625" style="2" customWidth="1"/>
    <col min="12293" max="12293" width="25.69140625" style="2" customWidth="1"/>
    <col min="12294" max="12296" width="11.69140625" style="2" customWidth="1"/>
    <col min="12297" max="12297" width="10.15234375" style="2" bestFit="1" customWidth="1"/>
    <col min="12298" max="12298" width="11.15234375" style="2" bestFit="1" customWidth="1"/>
    <col min="12299" max="12299" width="20.53515625" style="2" customWidth="1"/>
    <col min="12300" max="12547" width="9.15234375" style="2"/>
    <col min="12548" max="12548" width="47.69140625" style="2" customWidth="1"/>
    <col min="12549" max="12549" width="25.69140625" style="2" customWidth="1"/>
    <col min="12550" max="12552" width="11.69140625" style="2" customWidth="1"/>
    <col min="12553" max="12553" width="10.15234375" style="2" bestFit="1" customWidth="1"/>
    <col min="12554" max="12554" width="11.15234375" style="2" bestFit="1" customWidth="1"/>
    <col min="12555" max="12555" width="20.53515625" style="2" customWidth="1"/>
    <col min="12556" max="12803" width="9.15234375" style="2"/>
    <col min="12804" max="12804" width="47.69140625" style="2" customWidth="1"/>
    <col min="12805" max="12805" width="25.69140625" style="2" customWidth="1"/>
    <col min="12806" max="12808" width="11.69140625" style="2" customWidth="1"/>
    <col min="12809" max="12809" width="10.15234375" style="2" bestFit="1" customWidth="1"/>
    <col min="12810" max="12810" width="11.15234375" style="2" bestFit="1" customWidth="1"/>
    <col min="12811" max="12811" width="20.53515625" style="2" customWidth="1"/>
    <col min="12812" max="13059" width="9.15234375" style="2"/>
    <col min="13060" max="13060" width="47.69140625" style="2" customWidth="1"/>
    <col min="13061" max="13061" width="25.69140625" style="2" customWidth="1"/>
    <col min="13062" max="13064" width="11.69140625" style="2" customWidth="1"/>
    <col min="13065" max="13065" width="10.15234375" style="2" bestFit="1" customWidth="1"/>
    <col min="13066" max="13066" width="11.15234375" style="2" bestFit="1" customWidth="1"/>
    <col min="13067" max="13067" width="20.53515625" style="2" customWidth="1"/>
    <col min="13068" max="13315" width="9.15234375" style="2"/>
    <col min="13316" max="13316" width="47.69140625" style="2" customWidth="1"/>
    <col min="13317" max="13317" width="25.69140625" style="2" customWidth="1"/>
    <col min="13318" max="13320" width="11.69140625" style="2" customWidth="1"/>
    <col min="13321" max="13321" width="10.15234375" style="2" bestFit="1" customWidth="1"/>
    <col min="13322" max="13322" width="11.15234375" style="2" bestFit="1" customWidth="1"/>
    <col min="13323" max="13323" width="20.53515625" style="2" customWidth="1"/>
    <col min="13324" max="13571" width="9.15234375" style="2"/>
    <col min="13572" max="13572" width="47.69140625" style="2" customWidth="1"/>
    <col min="13573" max="13573" width="25.69140625" style="2" customWidth="1"/>
    <col min="13574" max="13576" width="11.69140625" style="2" customWidth="1"/>
    <col min="13577" max="13577" width="10.15234375" style="2" bestFit="1" customWidth="1"/>
    <col min="13578" max="13578" width="11.15234375" style="2" bestFit="1" customWidth="1"/>
    <col min="13579" max="13579" width="20.53515625" style="2" customWidth="1"/>
    <col min="13580" max="13827" width="9.15234375" style="2"/>
    <col min="13828" max="13828" width="47.69140625" style="2" customWidth="1"/>
    <col min="13829" max="13829" width="25.69140625" style="2" customWidth="1"/>
    <col min="13830" max="13832" width="11.69140625" style="2" customWidth="1"/>
    <col min="13833" max="13833" width="10.15234375" style="2" bestFit="1" customWidth="1"/>
    <col min="13834" max="13834" width="11.15234375" style="2" bestFit="1" customWidth="1"/>
    <col min="13835" max="13835" width="20.53515625" style="2" customWidth="1"/>
    <col min="13836" max="14083" width="9.15234375" style="2"/>
    <col min="14084" max="14084" width="47.69140625" style="2" customWidth="1"/>
    <col min="14085" max="14085" width="25.69140625" style="2" customWidth="1"/>
    <col min="14086" max="14088" width="11.69140625" style="2" customWidth="1"/>
    <col min="14089" max="14089" width="10.15234375" style="2" bestFit="1" customWidth="1"/>
    <col min="14090" max="14090" width="11.15234375" style="2" bestFit="1" customWidth="1"/>
    <col min="14091" max="14091" width="20.53515625" style="2" customWidth="1"/>
    <col min="14092" max="14339" width="9.15234375" style="2"/>
    <col min="14340" max="14340" width="47.69140625" style="2" customWidth="1"/>
    <col min="14341" max="14341" width="25.69140625" style="2" customWidth="1"/>
    <col min="14342" max="14344" width="11.69140625" style="2" customWidth="1"/>
    <col min="14345" max="14345" width="10.15234375" style="2" bestFit="1" customWidth="1"/>
    <col min="14346" max="14346" width="11.15234375" style="2" bestFit="1" customWidth="1"/>
    <col min="14347" max="14347" width="20.53515625" style="2" customWidth="1"/>
    <col min="14348" max="14595" width="9.15234375" style="2"/>
    <col min="14596" max="14596" width="47.69140625" style="2" customWidth="1"/>
    <col min="14597" max="14597" width="25.69140625" style="2" customWidth="1"/>
    <col min="14598" max="14600" width="11.69140625" style="2" customWidth="1"/>
    <col min="14601" max="14601" width="10.15234375" style="2" bestFit="1" customWidth="1"/>
    <col min="14602" max="14602" width="11.15234375" style="2" bestFit="1" customWidth="1"/>
    <col min="14603" max="14603" width="20.53515625" style="2" customWidth="1"/>
    <col min="14604" max="14851" width="9.15234375" style="2"/>
    <col min="14852" max="14852" width="47.69140625" style="2" customWidth="1"/>
    <col min="14853" max="14853" width="25.69140625" style="2" customWidth="1"/>
    <col min="14854" max="14856" width="11.69140625" style="2" customWidth="1"/>
    <col min="14857" max="14857" width="10.15234375" style="2" bestFit="1" customWidth="1"/>
    <col min="14858" max="14858" width="11.15234375" style="2" bestFit="1" customWidth="1"/>
    <col min="14859" max="14859" width="20.53515625" style="2" customWidth="1"/>
    <col min="14860" max="15107" width="9.15234375" style="2"/>
    <col min="15108" max="15108" width="47.69140625" style="2" customWidth="1"/>
    <col min="15109" max="15109" width="25.69140625" style="2" customWidth="1"/>
    <col min="15110" max="15112" width="11.69140625" style="2" customWidth="1"/>
    <col min="15113" max="15113" width="10.15234375" style="2" bestFit="1" customWidth="1"/>
    <col min="15114" max="15114" width="11.15234375" style="2" bestFit="1" customWidth="1"/>
    <col min="15115" max="15115" width="20.53515625" style="2" customWidth="1"/>
    <col min="15116" max="15363" width="9.15234375" style="2"/>
    <col min="15364" max="15364" width="47.69140625" style="2" customWidth="1"/>
    <col min="15365" max="15365" width="25.69140625" style="2" customWidth="1"/>
    <col min="15366" max="15368" width="11.69140625" style="2" customWidth="1"/>
    <col min="15369" max="15369" width="10.15234375" style="2" bestFit="1" customWidth="1"/>
    <col min="15370" max="15370" width="11.15234375" style="2" bestFit="1" customWidth="1"/>
    <col min="15371" max="15371" width="20.53515625" style="2" customWidth="1"/>
    <col min="15372" max="15619" width="9.15234375" style="2"/>
    <col min="15620" max="15620" width="47.69140625" style="2" customWidth="1"/>
    <col min="15621" max="15621" width="25.69140625" style="2" customWidth="1"/>
    <col min="15622" max="15624" width="11.69140625" style="2" customWidth="1"/>
    <col min="15625" max="15625" width="10.15234375" style="2" bestFit="1" customWidth="1"/>
    <col min="15626" max="15626" width="11.15234375" style="2" bestFit="1" customWidth="1"/>
    <col min="15627" max="15627" width="20.53515625" style="2" customWidth="1"/>
    <col min="15628" max="15875" width="9.15234375" style="2"/>
    <col min="15876" max="15876" width="47.69140625" style="2" customWidth="1"/>
    <col min="15877" max="15877" width="25.69140625" style="2" customWidth="1"/>
    <col min="15878" max="15880" width="11.69140625" style="2" customWidth="1"/>
    <col min="15881" max="15881" width="10.15234375" style="2" bestFit="1" customWidth="1"/>
    <col min="15882" max="15882" width="11.15234375" style="2" bestFit="1" customWidth="1"/>
    <col min="15883" max="15883" width="20.53515625" style="2" customWidth="1"/>
    <col min="15884" max="16131" width="9.15234375" style="2"/>
    <col min="16132" max="16132" width="47.69140625" style="2" customWidth="1"/>
    <col min="16133" max="16133" width="25.69140625" style="2" customWidth="1"/>
    <col min="16134" max="16136" width="11.69140625" style="2" customWidth="1"/>
    <col min="16137" max="16137" width="10.15234375" style="2" bestFit="1" customWidth="1"/>
    <col min="16138" max="16138" width="11.15234375" style="2" bestFit="1" customWidth="1"/>
    <col min="16139" max="16139" width="20.53515625" style="2" customWidth="1"/>
    <col min="16140" max="16384" width="9.15234375" style="2"/>
  </cols>
  <sheetData>
    <row r="1" spans="1:11" ht="43.95" customHeight="1" thickBot="1" x14ac:dyDescent="0.3">
      <c r="A1" s="72" t="s">
        <v>0</v>
      </c>
      <c r="B1" s="142" t="s">
        <v>69</v>
      </c>
      <c r="C1" s="91" t="s">
        <v>66</v>
      </c>
      <c r="D1" s="149" t="s">
        <v>41</v>
      </c>
      <c r="E1" s="149"/>
      <c r="F1" s="150"/>
      <c r="G1" s="15"/>
      <c r="H1" s="37"/>
    </row>
    <row r="2" spans="1:11" ht="27" customHeight="1" thickBot="1" x14ac:dyDescent="0.25">
      <c r="A2" s="3" t="s">
        <v>1</v>
      </c>
      <c r="B2" s="79" t="s">
        <v>68</v>
      </c>
      <c r="C2" s="92" t="s">
        <v>67</v>
      </c>
      <c r="D2" s="16" t="s">
        <v>42</v>
      </c>
      <c r="E2" s="16" t="s">
        <v>43</v>
      </c>
      <c r="F2" s="16" t="s">
        <v>44</v>
      </c>
      <c r="G2" s="15" t="s">
        <v>45</v>
      </c>
      <c r="H2" s="37" t="s">
        <v>52</v>
      </c>
    </row>
    <row r="3" spans="1:11" ht="15" x14ac:dyDescent="0.25">
      <c r="A3" s="120" t="s">
        <v>3</v>
      </c>
      <c r="B3" s="57"/>
      <c r="C3" s="145" t="s">
        <v>56</v>
      </c>
      <c r="D3" s="82"/>
      <c r="E3" s="17"/>
      <c r="F3" s="18"/>
      <c r="G3" s="19"/>
      <c r="H3" s="38"/>
    </row>
    <row r="4" spans="1:11" ht="15" x14ac:dyDescent="0.25">
      <c r="A4" s="120" t="s">
        <v>60</v>
      </c>
      <c r="B4" s="116">
        <v>112642</v>
      </c>
      <c r="C4" s="94">
        <f>H4*1</f>
        <v>122990</v>
      </c>
      <c r="D4" s="82">
        <v>43747</v>
      </c>
      <c r="E4" s="17" t="s">
        <v>46</v>
      </c>
      <c r="F4" s="18">
        <v>67330.25</v>
      </c>
      <c r="G4" s="19"/>
      <c r="H4" s="45">
        <v>122990</v>
      </c>
    </row>
    <row r="5" spans="1:11" ht="15" x14ac:dyDescent="0.25">
      <c r="A5" s="120" t="s">
        <v>77</v>
      </c>
      <c r="B5" s="116">
        <v>104367</v>
      </c>
      <c r="C5" s="94"/>
      <c r="D5" s="82"/>
      <c r="E5" s="17"/>
      <c r="F5" s="18"/>
      <c r="G5" s="19"/>
      <c r="H5" s="45"/>
    </row>
    <row r="6" spans="1:11" ht="15" x14ac:dyDescent="0.25">
      <c r="A6" s="120" t="s">
        <v>55</v>
      </c>
      <c r="B6" s="116"/>
      <c r="C6" s="94">
        <f>H6*0.15</f>
        <v>38859</v>
      </c>
      <c r="D6" s="82"/>
      <c r="E6" s="17"/>
      <c r="F6" s="18"/>
      <c r="G6" s="19"/>
      <c r="H6" s="45">
        <v>259060</v>
      </c>
    </row>
    <row r="7" spans="1:11" ht="15" x14ac:dyDescent="0.25">
      <c r="A7" s="120" t="s">
        <v>53</v>
      </c>
      <c r="B7" s="116"/>
      <c r="C7" s="94">
        <f>H7*0.1</f>
        <v>13222.5</v>
      </c>
      <c r="D7" s="82"/>
      <c r="E7" s="17"/>
      <c r="F7" s="18"/>
      <c r="G7" s="19"/>
      <c r="H7" s="45">
        <v>132225</v>
      </c>
    </row>
    <row r="8" spans="1:11" ht="15" x14ac:dyDescent="0.25">
      <c r="A8" s="120" t="s">
        <v>54</v>
      </c>
      <c r="B8" s="58"/>
      <c r="C8" s="94">
        <f>H8*0.4</f>
        <v>24101.600000000002</v>
      </c>
      <c r="D8" s="82">
        <v>43843</v>
      </c>
      <c r="E8" s="17" t="s">
        <v>49</v>
      </c>
      <c r="F8" s="18">
        <v>67330.25</v>
      </c>
      <c r="G8" s="19"/>
      <c r="H8" s="45">
        <v>60254</v>
      </c>
    </row>
    <row r="9" spans="1:11" ht="15" x14ac:dyDescent="0.25">
      <c r="A9" s="120" t="s">
        <v>4</v>
      </c>
      <c r="B9" s="116">
        <v>2309</v>
      </c>
      <c r="C9" s="94">
        <f>H9</f>
        <v>2184.0500000000002</v>
      </c>
      <c r="D9" s="82">
        <v>43969</v>
      </c>
      <c r="E9" s="17" t="s">
        <v>51</v>
      </c>
      <c r="F9" s="18">
        <v>67330.25</v>
      </c>
      <c r="G9" s="19"/>
      <c r="H9" s="45">
        <f>(15884/12)*1.65</f>
        <v>2184.0500000000002</v>
      </c>
    </row>
    <row r="10" spans="1:11" ht="15" x14ac:dyDescent="0.25">
      <c r="A10" s="120" t="s">
        <v>5</v>
      </c>
      <c r="B10" s="116">
        <v>1600</v>
      </c>
      <c r="C10" s="94">
        <f>H10</f>
        <v>1000</v>
      </c>
      <c r="D10" s="82"/>
      <c r="E10" s="17"/>
      <c r="F10" s="18"/>
      <c r="G10" s="20"/>
      <c r="H10" s="45">
        <v>1000</v>
      </c>
    </row>
    <row r="11" spans="1:11" ht="15" x14ac:dyDescent="0.25">
      <c r="A11" s="120" t="s">
        <v>6</v>
      </c>
      <c r="B11" s="117">
        <v>41203</v>
      </c>
      <c r="C11" s="94">
        <f>H11</f>
        <v>34711.599999999999</v>
      </c>
      <c r="D11" s="83"/>
      <c r="E11" s="17"/>
      <c r="F11" s="18"/>
      <c r="G11" s="19"/>
      <c r="H11" s="45">
        <f>(252448/12)*1.65</f>
        <v>34711.599999999999</v>
      </c>
    </row>
    <row r="12" spans="1:11" ht="15" x14ac:dyDescent="0.25">
      <c r="A12" s="120" t="s">
        <v>7</v>
      </c>
      <c r="B12" s="116">
        <v>7200</v>
      </c>
      <c r="C12" s="94">
        <v>800</v>
      </c>
      <c r="D12" s="82"/>
      <c r="E12" s="17"/>
      <c r="F12" s="18"/>
      <c r="G12" s="19"/>
      <c r="H12" s="46">
        <v>7200</v>
      </c>
    </row>
    <row r="13" spans="1:11" ht="15.75" thickBot="1" x14ac:dyDescent="0.3">
      <c r="A13" s="121"/>
      <c r="B13" s="118"/>
      <c r="C13" s="96"/>
      <c r="D13" s="82"/>
      <c r="E13" s="17"/>
      <c r="F13" s="18"/>
      <c r="G13" s="19"/>
      <c r="H13" s="38"/>
      <c r="J13" s="14"/>
      <c r="K13" s="14"/>
    </row>
    <row r="14" spans="1:11" ht="13.5" thickBot="1" x14ac:dyDescent="0.25">
      <c r="A14" s="48" t="s">
        <v>70</v>
      </c>
      <c r="B14" s="80">
        <f>SUM(B3:B13)</f>
        <v>269321</v>
      </c>
      <c r="C14" s="147">
        <f>SUM(C4:C12)</f>
        <v>237868.75</v>
      </c>
      <c r="D14" s="21"/>
      <c r="E14" s="21"/>
      <c r="F14" s="21">
        <f>SUM(F4:F13)</f>
        <v>201990.75</v>
      </c>
      <c r="G14" s="22" t="e">
        <f>#REF!-F14</f>
        <v>#REF!</v>
      </c>
      <c r="H14" s="39">
        <f>SUM(H4:H12)</f>
        <v>619624.65</v>
      </c>
      <c r="J14" s="4"/>
      <c r="K14" s="4"/>
    </row>
    <row r="15" spans="1:11" ht="15" x14ac:dyDescent="0.25">
      <c r="A15" s="96"/>
      <c r="B15" s="119"/>
      <c r="C15" s="96"/>
      <c r="D15" s="84"/>
      <c r="E15" s="26"/>
      <c r="F15" s="18"/>
      <c r="G15" s="26"/>
      <c r="H15" s="45"/>
      <c r="K15" s="4"/>
    </row>
    <row r="16" spans="1:11" ht="15" x14ac:dyDescent="0.25">
      <c r="A16" s="96" t="s">
        <v>38</v>
      </c>
      <c r="B16" s="116">
        <v>7000</v>
      </c>
      <c r="C16" s="95">
        <v>4000</v>
      </c>
      <c r="D16" s="82">
        <v>43747</v>
      </c>
      <c r="E16" s="17" t="s">
        <v>46</v>
      </c>
      <c r="F16" s="18">
        <v>686.71</v>
      </c>
      <c r="G16" s="19"/>
      <c r="H16" s="2"/>
      <c r="K16" s="4"/>
    </row>
    <row r="17" spans="1:12" ht="15" x14ac:dyDescent="0.25">
      <c r="A17" s="96" t="s">
        <v>9</v>
      </c>
      <c r="B17" s="116">
        <v>1350</v>
      </c>
      <c r="C17" s="95">
        <v>1350</v>
      </c>
      <c r="D17" s="82">
        <v>43747</v>
      </c>
      <c r="E17" s="17" t="s">
        <v>46</v>
      </c>
      <c r="F17" s="18">
        <v>1350</v>
      </c>
      <c r="G17" s="19"/>
      <c r="H17" s="2"/>
      <c r="K17" s="4"/>
    </row>
    <row r="18" spans="1:12" ht="15" x14ac:dyDescent="0.25">
      <c r="A18" s="96" t="s">
        <v>10</v>
      </c>
      <c r="B18" s="116">
        <v>4998</v>
      </c>
      <c r="C18" s="95">
        <v>4998</v>
      </c>
      <c r="D18" s="82">
        <v>43969</v>
      </c>
      <c r="E18" s="17" t="s">
        <v>51</v>
      </c>
      <c r="F18" s="18">
        <v>4997.58</v>
      </c>
      <c r="G18" s="19"/>
      <c r="H18" s="2"/>
      <c r="J18" s="5"/>
      <c r="K18" s="4"/>
    </row>
    <row r="19" spans="1:12" ht="15" x14ac:dyDescent="0.25">
      <c r="A19" s="96" t="s">
        <v>11</v>
      </c>
      <c r="B19" s="116">
        <v>16560</v>
      </c>
      <c r="C19" s="95">
        <v>16560</v>
      </c>
      <c r="D19" s="82">
        <v>43747</v>
      </c>
      <c r="E19" s="17" t="s">
        <v>46</v>
      </c>
      <c r="F19" s="18">
        <v>4140</v>
      </c>
      <c r="G19" s="19"/>
      <c r="H19" s="2"/>
      <c r="K19" s="4"/>
    </row>
    <row r="20" spans="1:12" ht="15" x14ac:dyDescent="0.25">
      <c r="A20" s="96" t="s">
        <v>12</v>
      </c>
      <c r="B20" s="116">
        <v>3000</v>
      </c>
      <c r="C20" s="95">
        <v>1000</v>
      </c>
      <c r="D20" s="82">
        <v>43747</v>
      </c>
      <c r="E20" s="17" t="s">
        <v>46</v>
      </c>
      <c r="F20" s="18">
        <v>750</v>
      </c>
      <c r="G20" s="19"/>
      <c r="H20" s="2"/>
      <c r="K20" s="4"/>
    </row>
    <row r="21" spans="1:12" x14ac:dyDescent="0.4">
      <c r="A21" s="96" t="s">
        <v>13</v>
      </c>
      <c r="B21" s="116">
        <v>3500</v>
      </c>
      <c r="C21" s="95">
        <v>500</v>
      </c>
      <c r="D21" s="82">
        <v>43747</v>
      </c>
      <c r="E21" s="17" t="s">
        <v>46</v>
      </c>
      <c r="F21" s="18">
        <v>875</v>
      </c>
      <c r="G21" s="19"/>
      <c r="H21" s="2"/>
      <c r="K21" s="4"/>
    </row>
    <row r="22" spans="1:12" x14ac:dyDescent="0.4">
      <c r="A22" s="96" t="s">
        <v>14</v>
      </c>
      <c r="B22" s="116">
        <v>3000</v>
      </c>
      <c r="C22" s="95">
        <v>750</v>
      </c>
      <c r="D22" s="82">
        <v>43747</v>
      </c>
      <c r="E22" s="17" t="s">
        <v>46</v>
      </c>
      <c r="F22" s="18">
        <v>750</v>
      </c>
      <c r="G22" s="19"/>
      <c r="H22" s="2"/>
    </row>
    <row r="23" spans="1:12" x14ac:dyDescent="0.4">
      <c r="A23" s="96" t="s">
        <v>47</v>
      </c>
      <c r="B23" s="116">
        <v>5000</v>
      </c>
      <c r="C23" s="95">
        <v>2500</v>
      </c>
      <c r="D23" s="82">
        <v>43747</v>
      </c>
      <c r="E23" s="17" t="s">
        <v>46</v>
      </c>
      <c r="F23" s="18">
        <v>1250</v>
      </c>
      <c r="G23" s="19"/>
      <c r="H23" s="2"/>
      <c r="K23" s="4"/>
    </row>
    <row r="24" spans="1:12" x14ac:dyDescent="0.4">
      <c r="A24" s="96" t="s">
        <v>15</v>
      </c>
      <c r="B24" s="116">
        <v>3000</v>
      </c>
      <c r="C24" s="95">
        <v>2500</v>
      </c>
      <c r="D24" s="82">
        <v>43747</v>
      </c>
      <c r="E24" s="17" t="s">
        <v>46</v>
      </c>
      <c r="F24" s="18">
        <v>750</v>
      </c>
      <c r="G24" s="19"/>
      <c r="H24" s="2"/>
      <c r="K24" s="8"/>
      <c r="L24" s="8"/>
    </row>
    <row r="25" spans="1:12" x14ac:dyDescent="0.4">
      <c r="A25" s="96" t="s">
        <v>16</v>
      </c>
      <c r="B25" s="116">
        <v>12531</v>
      </c>
      <c r="C25" s="95">
        <f>(105085/12)*1.65</f>
        <v>14449.1875</v>
      </c>
      <c r="D25" s="82">
        <v>43747</v>
      </c>
      <c r="E25" s="17" t="s">
        <v>46</v>
      </c>
      <c r="F25" s="18">
        <v>3132.75</v>
      </c>
      <c r="G25" s="19"/>
      <c r="H25" s="2"/>
    </row>
    <row r="26" spans="1:12" ht="15" thickBot="1" x14ac:dyDescent="0.45">
      <c r="A26" s="96"/>
      <c r="B26" s="116"/>
      <c r="C26" s="96"/>
      <c r="D26" s="85"/>
      <c r="E26" s="28"/>
      <c r="F26" s="30">
        <f>SUM(F14:F25)</f>
        <v>220672.78999999998</v>
      </c>
      <c r="G26" s="28"/>
      <c r="H26" s="45"/>
      <c r="J26" s="13"/>
    </row>
    <row r="27" spans="1:12" ht="15" thickBot="1" x14ac:dyDescent="0.45">
      <c r="A27" s="135" t="s">
        <v>17</v>
      </c>
      <c r="B27" s="80">
        <f>SUM(B15:B25)</f>
        <v>59939</v>
      </c>
      <c r="C27" s="148">
        <f>SUM(C16:C25)</f>
        <v>48607.1875</v>
      </c>
      <c r="D27" s="86"/>
      <c r="E27" s="31"/>
      <c r="F27" s="6">
        <f>SUM(F15:F25)</f>
        <v>18682.04</v>
      </c>
      <c r="G27" s="6" t="e">
        <f>#REF!-F27</f>
        <v>#REF!</v>
      </c>
      <c r="H27" s="47">
        <f>SUM(H15:H26)</f>
        <v>0</v>
      </c>
      <c r="J27" s="4"/>
    </row>
    <row r="28" spans="1:12" x14ac:dyDescent="0.4">
      <c r="A28" s="123"/>
      <c r="B28" s="60"/>
      <c r="C28" s="146"/>
      <c r="D28" s="143"/>
      <c r="E28" s="55"/>
      <c r="F28" s="51"/>
      <c r="G28" s="51"/>
      <c r="H28" s="56"/>
      <c r="J28" s="4"/>
    </row>
    <row r="29" spans="1:12" x14ac:dyDescent="0.4">
      <c r="A29" s="129" t="s">
        <v>71</v>
      </c>
      <c r="B29" s="44">
        <f>SUM(B27,B14)</f>
        <v>329260</v>
      </c>
      <c r="C29" s="97">
        <f>SUM(C27,C14)</f>
        <v>286475.9375</v>
      </c>
      <c r="D29" s="144"/>
      <c r="E29" s="50"/>
      <c r="F29" s="9"/>
      <c r="G29" s="9"/>
      <c r="H29" s="44"/>
      <c r="J29" s="49">
        <f>SUM(C29/B29)</f>
        <v>0.87005994502824513</v>
      </c>
    </row>
    <row r="30" spans="1:12" ht="15" thickBot="1" x14ac:dyDescent="0.45">
      <c r="A30" s="96"/>
      <c r="B30" s="58"/>
      <c r="C30" s="98"/>
      <c r="D30" s="88"/>
      <c r="E30" s="19"/>
      <c r="F30" s="18"/>
      <c r="G30" s="19"/>
      <c r="H30" s="38"/>
    </row>
    <row r="31" spans="1:12" ht="12.9" thickBot="1" x14ac:dyDescent="0.35">
      <c r="A31" s="124" t="s">
        <v>18</v>
      </c>
      <c r="B31" s="62"/>
      <c r="C31" s="99"/>
      <c r="D31" s="7"/>
      <c r="E31" s="7"/>
      <c r="F31" s="7"/>
      <c r="G31" s="7"/>
      <c r="H31" s="41"/>
    </row>
    <row r="32" spans="1:12" x14ac:dyDescent="0.4">
      <c r="A32" s="96" t="s">
        <v>19</v>
      </c>
      <c r="B32" s="58"/>
      <c r="C32" s="100">
        <v>5000</v>
      </c>
      <c r="D32" s="82">
        <v>43787</v>
      </c>
      <c r="E32" s="17" t="s">
        <v>39</v>
      </c>
      <c r="F32" s="18">
        <v>5000</v>
      </c>
      <c r="G32" s="36">
        <f>C32-F32</f>
        <v>0</v>
      </c>
      <c r="H32" s="42"/>
    </row>
    <row r="33" spans="1:10" x14ac:dyDescent="0.4">
      <c r="A33" s="96"/>
      <c r="B33" s="58"/>
      <c r="C33" s="101"/>
      <c r="D33" s="88"/>
      <c r="E33" s="19"/>
      <c r="F33" s="18"/>
      <c r="G33" s="19"/>
      <c r="H33" s="38"/>
    </row>
    <row r="34" spans="1:10" x14ac:dyDescent="0.4">
      <c r="A34" s="96" t="s">
        <v>20</v>
      </c>
      <c r="B34" s="58"/>
      <c r="C34" s="101">
        <v>94440</v>
      </c>
      <c r="D34" s="82">
        <v>43747</v>
      </c>
      <c r="E34" s="17" t="s">
        <v>46</v>
      </c>
      <c r="F34" s="18">
        <v>28162.98</v>
      </c>
      <c r="G34" s="19"/>
      <c r="H34" s="38"/>
      <c r="J34" s="5"/>
    </row>
    <row r="35" spans="1:10" x14ac:dyDescent="0.4">
      <c r="A35" s="96"/>
      <c r="B35" s="58"/>
      <c r="C35" s="101"/>
      <c r="D35" s="82">
        <v>43790</v>
      </c>
      <c r="E35" s="17" t="s">
        <v>48</v>
      </c>
      <c r="F35" s="18">
        <v>9442.5300000000007</v>
      </c>
      <c r="G35" s="19"/>
      <c r="H35" s="38"/>
    </row>
    <row r="36" spans="1:10" x14ac:dyDescent="0.4">
      <c r="A36" s="96" t="s">
        <v>21</v>
      </c>
      <c r="B36" s="58"/>
      <c r="C36" s="101">
        <v>176020</v>
      </c>
      <c r="D36" s="82">
        <v>43747</v>
      </c>
      <c r="E36" s="17" t="s">
        <v>46</v>
      </c>
      <c r="F36" s="18">
        <v>41922.69</v>
      </c>
      <c r="G36" s="19"/>
      <c r="H36" s="38"/>
    </row>
    <row r="37" spans="1:10" x14ac:dyDescent="0.4">
      <c r="A37" s="96"/>
      <c r="B37" s="58"/>
      <c r="C37" s="101"/>
      <c r="D37" s="82">
        <v>43790</v>
      </c>
      <c r="E37" s="17" t="s">
        <v>48</v>
      </c>
      <c r="F37" s="18">
        <v>13974.23</v>
      </c>
      <c r="G37" s="19"/>
      <c r="H37" s="38"/>
    </row>
    <row r="38" spans="1:10" ht="15.75" customHeight="1" x14ac:dyDescent="0.4">
      <c r="A38" s="96" t="s">
        <v>22</v>
      </c>
      <c r="B38" s="58"/>
      <c r="C38" s="101">
        <v>10000</v>
      </c>
      <c r="D38" s="82">
        <v>43830</v>
      </c>
      <c r="E38" s="17" t="s">
        <v>40</v>
      </c>
      <c r="F38" s="18">
        <v>42</v>
      </c>
      <c r="G38" s="19"/>
      <c r="H38" s="38"/>
      <c r="J38" s="8"/>
    </row>
    <row r="39" spans="1:10" ht="15.75" customHeight="1" x14ac:dyDescent="0.4">
      <c r="A39" s="96"/>
      <c r="B39" s="58"/>
      <c r="C39" s="101"/>
      <c r="D39" s="82">
        <v>43874</v>
      </c>
      <c r="E39" s="17" t="s">
        <v>50</v>
      </c>
      <c r="F39" s="18">
        <v>638.66</v>
      </c>
      <c r="G39" s="19"/>
      <c r="H39" s="38"/>
    </row>
    <row r="40" spans="1:10" ht="15.75" customHeight="1" x14ac:dyDescent="0.4">
      <c r="A40" s="96" t="s">
        <v>23</v>
      </c>
      <c r="B40" s="58"/>
      <c r="C40" s="101">
        <v>88378</v>
      </c>
      <c r="D40" s="82">
        <v>43830</v>
      </c>
      <c r="E40" s="17" t="s">
        <v>40</v>
      </c>
      <c r="F40" s="18">
        <v>16975.8</v>
      </c>
      <c r="G40" s="19"/>
      <c r="H40" s="38"/>
    </row>
    <row r="41" spans="1:10" ht="15.75" customHeight="1" x14ac:dyDescent="0.4">
      <c r="A41" s="96"/>
      <c r="B41" s="58"/>
      <c r="C41" s="101"/>
      <c r="D41" s="82">
        <v>43874</v>
      </c>
      <c r="E41" s="17" t="s">
        <v>50</v>
      </c>
      <c r="F41" s="18">
        <v>17262.150000000001</v>
      </c>
      <c r="G41" s="19"/>
      <c r="H41" s="38"/>
    </row>
    <row r="42" spans="1:10" x14ac:dyDescent="0.4">
      <c r="A42" s="96" t="s">
        <v>24</v>
      </c>
      <c r="B42" s="58"/>
      <c r="C42" s="101">
        <v>30000</v>
      </c>
      <c r="D42" s="82">
        <v>43787</v>
      </c>
      <c r="E42" s="17" t="s">
        <v>39</v>
      </c>
      <c r="F42" s="18">
        <v>4215.33</v>
      </c>
      <c r="G42" s="19"/>
      <c r="H42" s="38"/>
    </row>
    <row r="43" spans="1:10" ht="15" thickBot="1" x14ac:dyDescent="0.45">
      <c r="A43" s="96"/>
      <c r="B43" s="58"/>
      <c r="C43" s="101"/>
      <c r="D43" s="82">
        <v>43969</v>
      </c>
      <c r="E43" s="17" t="s">
        <v>51</v>
      </c>
      <c r="F43" s="18">
        <v>7738.88</v>
      </c>
      <c r="G43" s="19"/>
      <c r="H43" s="38"/>
    </row>
    <row r="44" spans="1:10" ht="15" thickBot="1" x14ac:dyDescent="0.45">
      <c r="A44" s="135" t="s">
        <v>25</v>
      </c>
      <c r="B44" s="140"/>
      <c r="C44" s="141">
        <f>SUM(C32:C43)</f>
        <v>403838</v>
      </c>
      <c r="D44" s="86"/>
      <c r="E44" s="31"/>
      <c r="F44" s="32">
        <f>SUM(F32:F43)</f>
        <v>145375.25</v>
      </c>
      <c r="G44" s="33">
        <f>C44-F44</f>
        <v>258462.75</v>
      </c>
      <c r="H44" s="43"/>
    </row>
    <row r="45" spans="1:10" x14ac:dyDescent="0.4">
      <c r="A45" s="120" t="s">
        <v>26</v>
      </c>
      <c r="B45" s="57"/>
      <c r="C45" s="102"/>
      <c r="D45" s="88"/>
      <c r="E45" s="19"/>
      <c r="F45" s="18"/>
      <c r="G45" s="19"/>
      <c r="H45" s="38"/>
    </row>
    <row r="46" spans="1:10" x14ac:dyDescent="0.4">
      <c r="A46" s="125"/>
      <c r="B46" s="63"/>
      <c r="C46" s="101"/>
      <c r="D46" s="88"/>
      <c r="E46" s="19"/>
      <c r="F46" s="18"/>
      <c r="G46" s="19"/>
      <c r="H46" s="38"/>
    </row>
    <row r="47" spans="1:10" x14ac:dyDescent="0.4">
      <c r="A47" s="126" t="s">
        <v>27</v>
      </c>
      <c r="B47" s="64"/>
      <c r="C47" s="101">
        <v>200</v>
      </c>
      <c r="D47" s="89">
        <v>43811</v>
      </c>
      <c r="E47" s="19"/>
      <c r="F47" s="18">
        <v>71.36</v>
      </c>
      <c r="G47" s="19"/>
      <c r="H47" s="38"/>
    </row>
    <row r="48" spans="1:10" x14ac:dyDescent="0.4">
      <c r="A48" s="120"/>
      <c r="B48" s="57"/>
      <c r="C48" s="103"/>
      <c r="D48" s="89">
        <v>43853</v>
      </c>
      <c r="E48" s="19"/>
      <c r="F48" s="18">
        <v>25.92</v>
      </c>
      <c r="G48" s="19"/>
      <c r="H48" s="38"/>
    </row>
    <row r="49" spans="1:9" x14ac:dyDescent="0.4">
      <c r="A49" s="127"/>
      <c r="B49" s="65"/>
      <c r="C49" s="104">
        <f>SUM(C46:C48)</f>
        <v>200</v>
      </c>
      <c r="D49" s="88"/>
      <c r="E49" s="19"/>
      <c r="F49" s="18"/>
      <c r="G49" s="36">
        <f>-SUM(F46:F49)+C47</f>
        <v>102.72</v>
      </c>
      <c r="H49" s="42"/>
    </row>
    <row r="50" spans="1:9" x14ac:dyDescent="0.4">
      <c r="A50" s="108"/>
      <c r="B50" s="66"/>
      <c r="C50" s="105"/>
      <c r="D50" s="88"/>
      <c r="E50" s="19"/>
      <c r="F50" s="18"/>
      <c r="G50" s="19"/>
      <c r="H50" s="38"/>
    </row>
    <row r="51" spans="1:9" x14ac:dyDescent="0.4">
      <c r="A51" s="128" t="s">
        <v>28</v>
      </c>
      <c r="B51" s="67"/>
      <c r="C51" s="106"/>
      <c r="D51" s="88"/>
      <c r="E51" s="19"/>
      <c r="F51" s="18"/>
      <c r="G51" s="19"/>
      <c r="H51" s="38"/>
    </row>
    <row r="52" spans="1:9" x14ac:dyDescent="0.4">
      <c r="A52" s="128" t="s">
        <v>36</v>
      </c>
      <c r="B52" s="67"/>
      <c r="C52" s="107">
        <f>C14+C27+C44+C49</f>
        <v>690513.9375</v>
      </c>
      <c r="D52" s="88"/>
      <c r="E52" s="19"/>
      <c r="F52" s="18">
        <f>F44+F26+F48+F47</f>
        <v>366145.31999999995</v>
      </c>
      <c r="G52" s="19"/>
      <c r="H52" s="38"/>
    </row>
    <row r="53" spans="1:9" x14ac:dyDescent="0.4">
      <c r="A53" s="96"/>
      <c r="B53" s="58"/>
      <c r="C53" s="108"/>
      <c r="D53" s="88"/>
      <c r="E53" s="19"/>
      <c r="F53" s="18"/>
      <c r="G53" s="19"/>
      <c r="H53" s="38"/>
    </row>
    <row r="54" spans="1:9" x14ac:dyDescent="0.4">
      <c r="A54" s="129" t="s">
        <v>37</v>
      </c>
      <c r="B54" s="61"/>
      <c r="C54" s="97">
        <f>C59</f>
        <v>627950.34</v>
      </c>
      <c r="D54" s="88"/>
      <c r="E54" s="19"/>
      <c r="F54" s="9">
        <f>F44+F27+F14</f>
        <v>366048.04000000004</v>
      </c>
      <c r="G54" s="9">
        <f>C54-F54</f>
        <v>261902.29999999993</v>
      </c>
      <c r="H54" s="44"/>
      <c r="I54" s="73"/>
    </row>
    <row r="55" spans="1:9" ht="15" thickBot="1" x14ac:dyDescent="0.45">
      <c r="A55" s="130" t="s">
        <v>29</v>
      </c>
      <c r="B55" s="68"/>
      <c r="C55" s="109"/>
      <c r="D55" s="90"/>
      <c r="E55" s="27"/>
      <c r="F55" s="29"/>
      <c r="G55" s="27"/>
      <c r="H55" s="38"/>
    </row>
    <row r="56" spans="1:9" x14ac:dyDescent="0.4">
      <c r="A56" s="96"/>
      <c r="B56" s="58"/>
      <c r="C56" s="101" t="s">
        <v>30</v>
      </c>
      <c r="D56" s="88"/>
      <c r="E56" s="19"/>
      <c r="F56" s="18"/>
      <c r="G56" s="19"/>
      <c r="H56" s="38"/>
      <c r="I56" s="73"/>
    </row>
    <row r="57" spans="1:9" x14ac:dyDescent="0.4">
      <c r="A57" s="120" t="s">
        <v>72</v>
      </c>
      <c r="B57" s="57"/>
      <c r="C57" s="110">
        <f>721782-(721782*0.13)</f>
        <v>627950.34</v>
      </c>
      <c r="D57" s="88"/>
      <c r="E57" s="19"/>
      <c r="F57" s="18"/>
      <c r="G57" s="19"/>
      <c r="H57" s="38"/>
      <c r="I57" s="73"/>
    </row>
    <row r="58" spans="1:9" x14ac:dyDescent="0.4">
      <c r="A58" s="120" t="s">
        <v>73</v>
      </c>
      <c r="B58" s="57"/>
      <c r="C58" s="111">
        <v>0</v>
      </c>
      <c r="D58" s="88"/>
      <c r="E58" s="19"/>
      <c r="F58" s="18"/>
      <c r="G58" s="19"/>
      <c r="H58" s="38"/>
      <c r="I58" s="73"/>
    </row>
    <row r="59" spans="1:9" ht="15" thickBot="1" x14ac:dyDescent="0.45">
      <c r="A59" s="131"/>
      <c r="B59" s="69"/>
      <c r="C59" s="112">
        <f>SUM(C57:C58)</f>
        <v>627950.34</v>
      </c>
      <c r="D59" s="88"/>
      <c r="E59" s="19"/>
      <c r="F59" s="18"/>
      <c r="G59" s="19"/>
      <c r="H59" s="38"/>
      <c r="I59" s="73"/>
    </row>
    <row r="60" spans="1:9" ht="15" thickTop="1" x14ac:dyDescent="0.4">
      <c r="A60" s="122" t="s">
        <v>74</v>
      </c>
      <c r="B60" s="59"/>
      <c r="C60" s="113">
        <v>0</v>
      </c>
      <c r="D60" s="88"/>
      <c r="E60" s="19"/>
      <c r="F60" s="18"/>
      <c r="G60" s="19"/>
      <c r="H60" s="38"/>
    </row>
    <row r="61" spans="1:9" x14ac:dyDescent="0.4">
      <c r="A61" s="122" t="s">
        <v>31</v>
      </c>
      <c r="B61" s="59"/>
      <c r="C61" s="113">
        <v>61904</v>
      </c>
      <c r="D61" s="88"/>
      <c r="E61" s="19"/>
      <c r="F61" s="18"/>
      <c r="G61" s="19"/>
      <c r="H61" s="38"/>
    </row>
    <row r="62" spans="1:9" x14ac:dyDescent="0.4">
      <c r="A62" s="122" t="s">
        <v>32</v>
      </c>
      <c r="B62" s="59"/>
      <c r="C62" s="113">
        <v>69567.399999999994</v>
      </c>
      <c r="D62" s="88"/>
      <c r="E62" s="19"/>
      <c r="F62" s="18"/>
      <c r="G62" s="19"/>
      <c r="H62" s="38"/>
    </row>
    <row r="63" spans="1:9" x14ac:dyDescent="0.4">
      <c r="A63" s="122" t="s">
        <v>33</v>
      </c>
      <c r="B63" s="59"/>
      <c r="C63" s="113">
        <v>62126.43</v>
      </c>
      <c r="D63" s="88"/>
      <c r="E63" s="19"/>
      <c r="F63" s="18"/>
      <c r="G63" s="19"/>
      <c r="H63" s="38"/>
    </row>
    <row r="64" spans="1:9" x14ac:dyDescent="0.4">
      <c r="A64" s="122" t="s">
        <v>34</v>
      </c>
      <c r="B64" s="59"/>
      <c r="C64" s="113">
        <v>60848.61</v>
      </c>
      <c r="D64" s="88"/>
      <c r="E64" s="19"/>
      <c r="F64" s="18"/>
      <c r="G64" s="19"/>
      <c r="H64" s="38"/>
    </row>
    <row r="65" spans="1:10" ht="15" thickBot="1" x14ac:dyDescent="0.45">
      <c r="A65" s="132"/>
      <c r="B65" s="70"/>
      <c r="C65" s="114">
        <f>SUM(C60:C64)</f>
        <v>254446.44</v>
      </c>
      <c r="D65" s="88"/>
      <c r="E65" s="19"/>
      <c r="F65" s="18"/>
      <c r="G65" s="19"/>
      <c r="H65" s="38"/>
    </row>
    <row r="66" spans="1:10" ht="15.45" thickTop="1" thickBot="1" x14ac:dyDescent="0.45">
      <c r="A66" s="133"/>
      <c r="B66" s="71"/>
      <c r="C66" s="115"/>
      <c r="D66" s="90"/>
      <c r="E66" s="27"/>
      <c r="F66" s="29"/>
      <c r="G66" s="27"/>
      <c r="H66" s="38"/>
    </row>
    <row r="67" spans="1:10" x14ac:dyDescent="0.4">
      <c r="A67" s="2" t="s">
        <v>64</v>
      </c>
      <c r="C67" s="10"/>
    </row>
    <row r="68" spans="1:10" x14ac:dyDescent="0.4">
      <c r="A68" s="11" t="s">
        <v>65</v>
      </c>
      <c r="B68" s="11"/>
      <c r="C68" s="12">
        <v>310547</v>
      </c>
      <c r="D68" s="2"/>
    </row>
    <row r="69" spans="1:10" x14ac:dyDescent="0.4">
      <c r="A69" s="11" t="s">
        <v>61</v>
      </c>
      <c r="B69" s="11"/>
      <c r="C69" s="12">
        <f>C57</f>
        <v>627950.34</v>
      </c>
      <c r="D69" s="2"/>
      <c r="J69" s="73"/>
    </row>
    <row r="70" spans="1:10" x14ac:dyDescent="0.4">
      <c r="A70" s="11"/>
      <c r="B70" s="11"/>
      <c r="C70" s="52"/>
      <c r="D70" s="53"/>
    </row>
    <row r="71" spans="1:10" x14ac:dyDescent="0.4">
      <c r="A71" s="11" t="s">
        <v>62</v>
      </c>
      <c r="B71" s="11"/>
      <c r="C71" s="52">
        <f>C52</f>
        <v>690513.9375</v>
      </c>
      <c r="D71" s="53"/>
      <c r="I71" s="4"/>
    </row>
    <row r="72" spans="1:10" x14ac:dyDescent="0.4">
      <c r="A72" s="11" t="s">
        <v>63</v>
      </c>
      <c r="B72" s="11"/>
      <c r="C72" s="52">
        <f>C60</f>
        <v>0</v>
      </c>
      <c r="D72" s="53"/>
      <c r="I72" s="4"/>
      <c r="J72" s="73"/>
    </row>
    <row r="73" spans="1:10" ht="15" thickBot="1" x14ac:dyDescent="0.45">
      <c r="A73" s="11"/>
      <c r="B73" s="11"/>
      <c r="C73" s="54">
        <f>C68+C69-C71-C72</f>
        <v>247983.40249999997</v>
      </c>
      <c r="D73" s="53"/>
    </row>
    <row r="74" spans="1:10" ht="15" thickTop="1" x14ac:dyDescent="0.4">
      <c r="A74" s="11" t="s">
        <v>75</v>
      </c>
      <c r="C74" s="4">
        <f>C52-C54</f>
        <v>62563.597500000033</v>
      </c>
    </row>
    <row r="75" spans="1:10" x14ac:dyDescent="0.4">
      <c r="A75" s="11"/>
      <c r="B75" s="11"/>
    </row>
    <row r="76" spans="1:10" x14ac:dyDescent="0.4">
      <c r="A76" s="11"/>
      <c r="B76" s="11"/>
    </row>
    <row r="77" spans="1:10" x14ac:dyDescent="0.4">
      <c r="A77" s="11"/>
      <c r="B77" s="11"/>
    </row>
    <row r="116" spans="4:8" x14ac:dyDescent="0.4">
      <c r="D116" s="23"/>
      <c r="E116" s="24"/>
    </row>
    <row r="117" spans="4:8" x14ac:dyDescent="0.4">
      <c r="E117" s="24"/>
    </row>
    <row r="118" spans="4:8" x14ac:dyDescent="0.4">
      <c r="E118" s="24"/>
    </row>
    <row r="119" spans="4:8" x14ac:dyDescent="0.4">
      <c r="E119" s="24"/>
    </row>
    <row r="120" spans="4:8" x14ac:dyDescent="0.4">
      <c r="D120" s="25"/>
      <c r="E120" s="24"/>
      <c r="F120" s="25"/>
    </row>
    <row r="121" spans="4:8" x14ac:dyDescent="0.4">
      <c r="E121" s="24"/>
    </row>
    <row r="122" spans="4:8" ht="12.45" x14ac:dyDescent="0.3">
      <c r="D122" s="24"/>
      <c r="E122" s="24"/>
      <c r="F122" s="24"/>
      <c r="G122" s="24"/>
      <c r="H122" s="24"/>
    </row>
  </sheetData>
  <mergeCells count="1">
    <mergeCell ref="D1:F1"/>
  </mergeCells>
  <printOptions verticalCentered="1"/>
  <pageMargins left="2" right="0.25" top="0.5" bottom="0.5" header="0.3" footer="0.3"/>
  <pageSetup scale="64" orientation="portrait" r:id="rId1"/>
  <headerFooter alignWithMargins="0">
    <oddFooter>&amp;Z&amp;F</oddFooter>
  </headerFooter>
  <rowBreaks count="2" manualBreakCount="2">
    <brk id="30" max="5" man="1"/>
    <brk id="73" max="5" man="1"/>
  </rowBreaks>
  <colBreaks count="1" manualBreakCount="1">
    <brk id="6" max="1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>
    <row r="1" spans="1:1" x14ac:dyDescent="0.25">
      <c r="A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CCP FY1920 Prop Budget DPO</vt:lpstr>
      <vt:lpstr>CCP FY1920 Prop Budget Supt sta</vt:lpstr>
      <vt:lpstr>Sheet1</vt:lpstr>
      <vt:lpstr>'CCP FY1920 Prop Budget DPO'!Print_Area</vt:lpstr>
      <vt:lpstr>'CCP FY1920 Prop Budget Supt sta'!Print_Area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Sanger</dc:creator>
  <cp:lastModifiedBy>Tim Rogers</cp:lastModifiedBy>
  <cp:lastPrinted>2020-05-20T17:43:42Z</cp:lastPrinted>
  <dcterms:created xsi:type="dcterms:W3CDTF">2019-09-24T19:20:39Z</dcterms:created>
  <dcterms:modified xsi:type="dcterms:W3CDTF">2020-05-20T18:32:41Z</dcterms:modified>
</cp:coreProperties>
</file>